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y Documents\Projects\Reports\"/>
    </mc:Choice>
  </mc:AlternateContent>
  <xr:revisionPtr revIDLastSave="0" documentId="8_{027740FA-258E-4994-8942-5004C07E7FB5}" xr6:coauthVersionLast="47" xr6:coauthVersionMax="47" xr10:uidLastSave="{00000000-0000-0000-0000-000000000000}"/>
  <bookViews>
    <workbookView xWindow="13665" yWindow="480" windowWidth="11040" windowHeight="15270"/>
  </bookViews>
  <sheets>
    <sheet name="noncompliance(71)" sheetId="1" r:id="rId1"/>
  </sheets>
  <calcPr calcId="0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</calcChain>
</file>

<file path=xl/sharedStrings.xml><?xml version="1.0" encoding="utf-8"?>
<sst xmlns="http://schemas.openxmlformats.org/spreadsheetml/2006/main" count="1934" uniqueCount="448">
  <si>
    <t>Category</t>
  </si>
  <si>
    <t>State</t>
  </si>
  <si>
    <t>Station</t>
  </si>
  <si>
    <t>Agency</t>
  </si>
  <si>
    <t>Region</t>
  </si>
  <si>
    <t>Unit</t>
  </si>
  <si>
    <t>Maint Std</t>
  </si>
  <si>
    <t>Last Maint</t>
  </si>
  <si>
    <t>Contract</t>
  </si>
  <si>
    <t>Permanent</t>
  </si>
  <si>
    <t>SD</t>
  </si>
  <si>
    <t>BEAR CREEK, SD (52109588)</t>
  </si>
  <si>
    <t>BIA</t>
  </si>
  <si>
    <t>Great Plains</t>
  </si>
  <si>
    <t>Cheyenne River Agen.</t>
  </si>
  <si>
    <t>Y</t>
  </si>
  <si>
    <t>Modified BLM</t>
  </si>
  <si>
    <t>PORCUPINE, SD (52111166)</t>
  </si>
  <si>
    <t>Pine Ridge Agency</t>
  </si>
  <si>
    <t>GRAND RIVER, SD (AAC207A4)</t>
  </si>
  <si>
    <t>Standing Rock Agency</t>
  </si>
  <si>
    <t>ND</t>
  </si>
  <si>
    <t>TATANKA PRAIRIE, ND (3280E150)</t>
  </si>
  <si>
    <t>TURTLE MOUNTAIN, ND (FDD00590)</t>
  </si>
  <si>
    <t>Turtle Mt. Agency</t>
  </si>
  <si>
    <t>WA</t>
  </si>
  <si>
    <t>NESPELEM, WA (52119772)</t>
  </si>
  <si>
    <t>Northwest</t>
  </si>
  <si>
    <t>Colville Agency</t>
  </si>
  <si>
    <t>KRAMER, WA (5210650C)</t>
  </si>
  <si>
    <t>GOLD MOUNTAIN, WA (52118404)</t>
  </si>
  <si>
    <t>OR</t>
  </si>
  <si>
    <t>MT. WILSON, OR (5211C70E)</t>
  </si>
  <si>
    <t>Warm Springs Agency</t>
  </si>
  <si>
    <t>METOLIUS ARM, OR (5211A2E8)</t>
  </si>
  <si>
    <t>HEHE 1, OR (5210767A)</t>
  </si>
  <si>
    <t>WARM SPRINGS BASE, OR (329426EA)</t>
  </si>
  <si>
    <t>MUTTON MOUNTAIN, OR (5211B19E)</t>
  </si>
  <si>
    <t>WY</t>
  </si>
  <si>
    <t>WIND RIVER, WY (52117480)</t>
  </si>
  <si>
    <t>Rocky Mountain</t>
  </si>
  <si>
    <t>Wind River Agency</t>
  </si>
  <si>
    <t>SHARPNOSE, WY (AAB716BE)</t>
  </si>
  <si>
    <t>FISH FIN RIM, OR (325D842A)</t>
  </si>
  <si>
    <t>BLM</t>
  </si>
  <si>
    <t>R10 CA Great Basin</t>
  </si>
  <si>
    <t>LAKEVIEW</t>
  </si>
  <si>
    <t>Full BLM</t>
  </si>
  <si>
    <t>COFFEE POT FLAT 2, OR (32613048)</t>
  </si>
  <si>
    <t>UT</t>
  </si>
  <si>
    <t>TICKVILLE, UT (AAC49208)</t>
  </si>
  <si>
    <t>DOD</t>
  </si>
  <si>
    <t>USA</t>
  </si>
  <si>
    <t>CAMP WILLIAMS</t>
  </si>
  <si>
    <t>Other</t>
  </si>
  <si>
    <t>OAK SPRINGS, UT (32D3948C)</t>
  </si>
  <si>
    <t>DUGWAY-N, UT (32B3754C)</t>
  </si>
  <si>
    <t>DUGWAY</t>
  </si>
  <si>
    <t>DUGWAY-S, UT (32B37B9E)</t>
  </si>
  <si>
    <t>DUGWAY-W, UT (32B385C8)</t>
  </si>
  <si>
    <t>TX</t>
  </si>
  <si>
    <t>FORT HOOD LIVE FIRE, TX (32B98A48)</t>
  </si>
  <si>
    <t>FORT HOOD</t>
  </si>
  <si>
    <t>Warranty</t>
  </si>
  <si>
    <t>HI</t>
  </si>
  <si>
    <t>MAKUA RIDGE, HI (3266C2F8)</t>
  </si>
  <si>
    <t>SCHOFIELD BARRACKS</t>
  </si>
  <si>
    <t>N</t>
  </si>
  <si>
    <t>Depot BLM</t>
  </si>
  <si>
    <t>SCHOFIELD BARRACKS, HI (3266A71E)</t>
  </si>
  <si>
    <t>KAHUKU TRAINING AREA, HI (325A861E)</t>
  </si>
  <si>
    <t>DILLINGHAM, HI (3278D278)</t>
  </si>
  <si>
    <t>FAIRCHILD 36 RQF, WA (AA1094C8)</t>
  </si>
  <si>
    <t>USAF</t>
  </si>
  <si>
    <t>FAIRCHILD</t>
  </si>
  <si>
    <t>None</t>
  </si>
  <si>
    <t>ID</t>
  </si>
  <si>
    <t>JUNIPER BUTTE BOMB RANGE, ID (32D3F16A)</t>
  </si>
  <si>
    <t>MT HOME AFB</t>
  </si>
  <si>
    <t>CA</t>
  </si>
  <si>
    <t>CAMP ELLIOTT, CA (85803260)</t>
  </si>
  <si>
    <t>USMC</t>
  </si>
  <si>
    <t>CAMP ELLIOT</t>
  </si>
  <si>
    <t>MIRAMAR EAST, CA (32D4C6C4)</t>
  </si>
  <si>
    <t>CAMP PENDLETON</t>
  </si>
  <si>
    <t>BLACKBIRD, CA (323A842C)</t>
  </si>
  <si>
    <t>MOUNTAIN WARFARE TC</t>
  </si>
  <si>
    <t>MEAN PEAK, CA (323A975A)</t>
  </si>
  <si>
    <t>LEAVITT LAKE, CA (328EF64E)</t>
  </si>
  <si>
    <t>NURSERY (SAN CLEMENTE IS), CA (9330A482)</t>
  </si>
  <si>
    <t>USN</t>
  </si>
  <si>
    <t>SAN DIEGO NAVEL BASE</t>
  </si>
  <si>
    <t>SAN CLEMENTE NRO, CA (93305406)</t>
  </si>
  <si>
    <t>SAYLOR CREEK BOMB RANGE, ID (32D403DA)</t>
  </si>
  <si>
    <t>MS</t>
  </si>
  <si>
    <t>BOGUE CHITTO, MS (32B108FA)</t>
  </si>
  <si>
    <t>FWS</t>
  </si>
  <si>
    <t>REGION 4</t>
  </si>
  <si>
    <t>BIG BRANCH NWR</t>
  </si>
  <si>
    <t>NC</t>
  </si>
  <si>
    <t>CEDAR ISLAND, NC (323112E6)</t>
  </si>
  <si>
    <t>CEDAR ISLAND NWR</t>
  </si>
  <si>
    <t>FTS AOM</t>
  </si>
  <si>
    <t>AL</t>
  </si>
  <si>
    <t>EUFAULA, AL (AAB1F582)</t>
  </si>
  <si>
    <t>EUFAULA NWR</t>
  </si>
  <si>
    <t>FL</t>
  </si>
  <si>
    <t>HATCHINEHA, FL (AAB1FB50)</t>
  </si>
  <si>
    <t>EVERGLADES HW NWR</t>
  </si>
  <si>
    <t>LAKE WOODRUFF, FL (32B0F456)</t>
  </si>
  <si>
    <t>LAKE WOODRUFF NWR</t>
  </si>
  <si>
    <t>NOXUBEE - FTS, MS (83786162)</t>
  </si>
  <si>
    <t>NOXUBEE NWR</t>
  </si>
  <si>
    <t>GA</t>
  </si>
  <si>
    <t>OKE-NW, GA (32B00A00)</t>
  </si>
  <si>
    <t>OKEFENOKEE NWR</t>
  </si>
  <si>
    <t>SAVANNAH NWR, GA (8376F068)</t>
  </si>
  <si>
    <t>SAVANNAH NWR</t>
  </si>
  <si>
    <t>AK</t>
  </si>
  <si>
    <t>ELLA CREEK, AK (396182E2)</t>
  </si>
  <si>
    <t>NPS</t>
  </si>
  <si>
    <t>ALASKA</t>
  </si>
  <si>
    <t>BERING LAND NP</t>
  </si>
  <si>
    <t>RUTH GLACIER, AK (3960157A)</t>
  </si>
  <si>
    <t>DENALI NP</t>
  </si>
  <si>
    <t>DUNKLE HILLS, AK (3960B582)</t>
  </si>
  <si>
    <t>HOWARD PASS, AK (39617266)</t>
  </si>
  <si>
    <t>NOATAK NP</t>
  </si>
  <si>
    <t>DECEPTION HILLS, AK (3962A300)</t>
  </si>
  <si>
    <t>SEAN Southeast AK Nt</t>
  </si>
  <si>
    <t>QUEEN INLET, AK (3962969A)</t>
  </si>
  <si>
    <t>CHILKOOT PASS, AK (3962661E)</t>
  </si>
  <si>
    <t>LITUYA BAY, AK (39623662)</t>
  </si>
  <si>
    <t>DRY BAY, AK (39622514)</t>
  </si>
  <si>
    <t>NUNATAK UPPER, AK (3962C6E6)</t>
  </si>
  <si>
    <t>NUNATAK LOWER, AK (3962B076)</t>
  </si>
  <si>
    <t>SHEEP CAMP, AK (39625384)</t>
  </si>
  <si>
    <t>DYEA, AK (39627568)</t>
  </si>
  <si>
    <t>AZ</t>
  </si>
  <si>
    <t>WUPATKI SW, AZ (FA65B478)</t>
  </si>
  <si>
    <t>INTERMOUNTAIN</t>
  </si>
  <si>
    <t>WUPATKI NM</t>
  </si>
  <si>
    <t>FTS FES</t>
  </si>
  <si>
    <t>MAMMOTH, WY (32842174)</t>
  </si>
  <si>
    <t>YELLOWSTONE NP</t>
  </si>
  <si>
    <t>OLD FAITHFUL, WY (328F72A0)</t>
  </si>
  <si>
    <t>WI</t>
  </si>
  <si>
    <t>SAND ISLAND, WI (3275B4F8)</t>
  </si>
  <si>
    <t>MIDWEST</t>
  </si>
  <si>
    <t>APOSTLE ISLANDS</t>
  </si>
  <si>
    <t>MN</t>
  </si>
  <si>
    <t>KABNAM, MN (FA63E4CA)</t>
  </si>
  <si>
    <t>VOYAGEURS NP</t>
  </si>
  <si>
    <t>NY</t>
  </si>
  <si>
    <t>SARA, NY (FA65F772)</t>
  </si>
  <si>
    <t>NORTHEAST</t>
  </si>
  <si>
    <t>SARATOGA N.HIST.PARK</t>
  </si>
  <si>
    <t>VA</t>
  </si>
  <si>
    <t>APPOMATTOX, VA (FA671174)</t>
  </si>
  <si>
    <t>SHENANDOAH NP</t>
  </si>
  <si>
    <t>SANTA ROSA ISLAND, CA (FA45E5EA)</t>
  </si>
  <si>
    <t>PACIFIC WEST</t>
  </si>
  <si>
    <t>CHANNEL ISLAND NP</t>
  </si>
  <si>
    <t>SANTA CRUZ ISLAND, CA (FA45F69C)</t>
  </si>
  <si>
    <t>SARATOGA SPRING, CA (AAB0C2E2)</t>
  </si>
  <si>
    <t>DEATH VALLEY NP</t>
  </si>
  <si>
    <t>LOST HORSE, CA (FA6065D0)</t>
  </si>
  <si>
    <t>JOSHUA TREE NM</t>
  </si>
  <si>
    <t>PUU ALII, HI (32D6062E)</t>
  </si>
  <si>
    <t>KALAUPAPA NHP</t>
  </si>
  <si>
    <t>STEHEKIN-AIRSTRIP, WA (FA411054)</t>
  </si>
  <si>
    <t>NORTH CASCADES NP</t>
  </si>
  <si>
    <t>OLEMA VALLEY, CA (3287D6FE)</t>
  </si>
  <si>
    <t>POINT REYES N.SEASH.</t>
  </si>
  <si>
    <t>BOISE WFO, ID (32B163CE)</t>
  </si>
  <si>
    <t>NWS</t>
  </si>
  <si>
    <t>NWS IWOS 1(JAY'S CABIN), ID (AAB705C8)</t>
  </si>
  <si>
    <t>MT</t>
  </si>
  <si>
    <t>ZONOLITE, MT (B92002B8)</t>
  </si>
  <si>
    <t>OTHR</t>
  </si>
  <si>
    <t>NOT APPLICABLE</t>
  </si>
  <si>
    <t>BROWNSBORO, AL (32B3BE80)</t>
  </si>
  <si>
    <t>S&amp;PF</t>
  </si>
  <si>
    <t>ALABAMA</t>
  </si>
  <si>
    <t>GUNTER, AL (32B3B052)</t>
  </si>
  <si>
    <t>ONEONTA, AL (32B3ADF6)</t>
  </si>
  <si>
    <t>SANDERS HILL, AL (32B3C6C2)</t>
  </si>
  <si>
    <t>GROVE HILL, AL (32B3C810)</t>
  </si>
  <si>
    <t>EUTAW, AL (32B3D5B4)</t>
  </si>
  <si>
    <t>BEVERLY HILLS, CA (CA41E68E)</t>
  </si>
  <si>
    <t>CALIFORNIA</t>
  </si>
  <si>
    <t>BEVERLY HILLS</t>
  </si>
  <si>
    <t>MT. SAN JACINTO, CA (329181D2)</t>
  </si>
  <si>
    <t>CALIF. STATE PARKS</t>
  </si>
  <si>
    <t>PILOT ROCK FIRE CENTER, CA (32B9FCD8)</t>
  </si>
  <si>
    <t>CDF</t>
  </si>
  <si>
    <t>SANJOSE, CA (32905540)</t>
  </si>
  <si>
    <t>MALLORY RIDGE, CA (CA40B408)</t>
  </si>
  <si>
    <t>CONTRA COSTA COUNTY</t>
  </si>
  <si>
    <t>LOS VAQUEROS, CA (CA270780)</t>
  </si>
  <si>
    <t>NOVATO FIRE - ROBINHOOD, CA (52014684)</t>
  </si>
  <si>
    <t>City of San Rafael</t>
  </si>
  <si>
    <t>SANTA FE DAM, CA (CA4A80C0)</t>
  </si>
  <si>
    <t>LOS ANGELES COUNTY</t>
  </si>
  <si>
    <t>WOODACRE, CA (CA28E2E0)</t>
  </si>
  <si>
    <t>MARIN COUNTY</t>
  </si>
  <si>
    <t>MIDDLE PEAK, CA (CA28D77A)</t>
  </si>
  <si>
    <t>OAKLAND NORTH, CA (CA4A06D4)</t>
  </si>
  <si>
    <t>Oakland</t>
  </si>
  <si>
    <t>OAKLAND SOUTH, CA (CA4A15A2)</t>
  </si>
  <si>
    <t>CORDOZA RIDGE, CA (A4B001F2)</t>
  </si>
  <si>
    <t>SANTA CLARA COUNTY</t>
  </si>
  <si>
    <t>ORESTIMBA CREEK, CA (32B5FD44)</t>
  </si>
  <si>
    <t>SRFD WHITE OAK DRIVE, CA (32B89516)</t>
  </si>
  <si>
    <t>SANTA ROSA FIRE</t>
  </si>
  <si>
    <t>SRFD HARVILLE ROAD, CA (32B876E4)</t>
  </si>
  <si>
    <t>SRFD NEWGATE COURT, CA (32B888B2)</t>
  </si>
  <si>
    <t>SRFD LLANO ROAD, CA (32B86B40)</t>
  </si>
  <si>
    <t>SRFD STATION 1, CA (32B9DA34)</t>
  </si>
  <si>
    <t>SRFD LOS ALAMOS ROAD, CA (32B87836)</t>
  </si>
  <si>
    <t>KLAMATH, CA (32B57582)</t>
  </si>
  <si>
    <t>LAKE SKINNER, CA (32B310AA)</t>
  </si>
  <si>
    <t>SMITH RIVER, CA (32B58506)</t>
  </si>
  <si>
    <t>ALISO LAGUNA, CA (CA80539E)</t>
  </si>
  <si>
    <t>TALLAHASSEE FORESTRY CNTR, FL (32B4FFBE)</t>
  </si>
  <si>
    <t>FLORIDA</t>
  </si>
  <si>
    <t>DIVISION OF FORESTRY</t>
  </si>
  <si>
    <t>BLACKWATER FORESTRY CNTR, FL (32B4D780)</t>
  </si>
  <si>
    <t>SUWANNEE FORESTRY CENTER, FL (32B50DC0)</t>
  </si>
  <si>
    <t>INDIAN LAKE SF, FL (32B8E386)</t>
  </si>
  <si>
    <t>LAKE FORESTRY CTR, FL (32B8D8CE)</t>
  </si>
  <si>
    <t>JAX DISTRICT, FL (32B8D61C)</t>
  </si>
  <si>
    <t>COCHRAN, GA (32B4948A)</t>
  </si>
  <si>
    <t>GEORGIA</t>
  </si>
  <si>
    <t>GEORGIA FORESTRY COM</t>
  </si>
  <si>
    <t>CAMILLA, GA (31010506)</t>
  </si>
  <si>
    <t>MIDWAY, GA (3100C2E2)</t>
  </si>
  <si>
    <t>KAPAPALA RANCH, HI (AA10E258)</t>
  </si>
  <si>
    <t>HAWAII</t>
  </si>
  <si>
    <t>DEPT OF LAND AND NR</t>
  </si>
  <si>
    <t>PUUANAHULU, HI (48703040)</t>
  </si>
  <si>
    <t>PUU MALI, HI (3181742E)</t>
  </si>
  <si>
    <t>AHUMOA, HI (4870D3B2)</t>
  </si>
  <si>
    <t>WAIKOLOA, HI (4870C0C4)</t>
  </si>
  <si>
    <t>PUU LUA, HI (487083CE)</t>
  </si>
  <si>
    <t>PUU WAAWAA, HI (487046D0)</t>
  </si>
  <si>
    <t>KOHALA RANCH, HI (4870B654)</t>
  </si>
  <si>
    <t>KAUPULEHU LAVA FLOW, HI (4870E628)</t>
  </si>
  <si>
    <t>KANELOA, HI (32793370)</t>
  </si>
  <si>
    <t>KAHOOLAWE ISLAND RC</t>
  </si>
  <si>
    <t>ME</t>
  </si>
  <si>
    <t>TURNER BROOK, ME (D200001C)</t>
  </si>
  <si>
    <t>MAINE</t>
  </si>
  <si>
    <t>MI</t>
  </si>
  <si>
    <t>INDIAN RIVER, MI (080040C8)</t>
  </si>
  <si>
    <t>MICHIGAN</t>
  </si>
  <si>
    <t>DEPT OF NATURAL RES.</t>
  </si>
  <si>
    <t>BARTON CITY, MI (32B0223E)</t>
  </si>
  <si>
    <t>PLAINWELL, MI (080010B4)</t>
  </si>
  <si>
    <t>BEAUFORT, NC (4071E710)</t>
  </si>
  <si>
    <t>NORTH CAROLINA</t>
  </si>
  <si>
    <t>DIV. OF FOREST RES.</t>
  </si>
  <si>
    <t>HOFMANN FOREST, NC (3281B3D6)</t>
  </si>
  <si>
    <t>NEW BERN, NC (407020F4)</t>
  </si>
  <si>
    <t>SANDY RUN, NC (4072109A)</t>
  </si>
  <si>
    <t>TIDEWATER, OR (6000C770)</t>
  </si>
  <si>
    <t>OREGON</t>
  </si>
  <si>
    <t>DEPT OF FORESTRY</t>
  </si>
  <si>
    <t>COLUMBIA CO FAIRGROUNDS, OR (32BA90E2)</t>
  </si>
  <si>
    <t>GREEN MOUNTAIN, OR (60002482)</t>
  </si>
  <si>
    <t>BOARD HOLLOW, OR (6000B1E0)</t>
  </si>
  <si>
    <t>MERLIN, OR (324D05A0)</t>
  </si>
  <si>
    <t>PA</t>
  </si>
  <si>
    <t>TREXLER, PA (32B4ECC8)</t>
  </si>
  <si>
    <t>PENNSYLVANIA</t>
  </si>
  <si>
    <t>HOPEWELL, PA (32D7F450)</t>
  </si>
  <si>
    <t>MANADA GAP, PA (3333E634)</t>
  </si>
  <si>
    <t>INDIANTOWN RUN, PA (32A0FD1A)</t>
  </si>
  <si>
    <t>PR</t>
  </si>
  <si>
    <t>CAMP SANTIAGO, PR (78A0007E)</t>
  </si>
  <si>
    <t>PUERTO RICO</t>
  </si>
  <si>
    <t>MARICAO, PR (78A01308)</t>
  </si>
  <si>
    <t>GUANICA, PR (78A02692)</t>
  </si>
  <si>
    <t>TN</t>
  </si>
  <si>
    <t>LEWISBURG TOWER, TN (02609414)</t>
  </si>
  <si>
    <t>TENNESSEE</t>
  </si>
  <si>
    <t>GREENFIELD, TN (02600176)</t>
  </si>
  <si>
    <t>COVINGTON, TN (32B79384)</t>
  </si>
  <si>
    <t>CHICKASAW SF, TN (0260B2F8)</t>
  </si>
  <si>
    <t>CAMDEN TOWER, TN (0260C468)</t>
  </si>
  <si>
    <t>BURNS, TN (0260A18E)</t>
  </si>
  <si>
    <t>SHILOH NMP, TN (0260E284)</t>
  </si>
  <si>
    <t>DYERSBURG, TN (0260D71E)</t>
  </si>
  <si>
    <t>BAINBRIDGE ISLAND, WA (32B7A61E)</t>
  </si>
  <si>
    <t>WASHINGTON</t>
  </si>
  <si>
    <t>WV</t>
  </si>
  <si>
    <t>FLATWOODS, WV (9000650A)</t>
  </si>
  <si>
    <t>WEST VIRGINIA</t>
  </si>
  <si>
    <t>HILLCREST WMA, WV (9000139A)</t>
  </si>
  <si>
    <t>KEARNEYSVILLE, WV (9000F068)</t>
  </si>
  <si>
    <t>AUGUSTA, WV (9000A014)</t>
  </si>
  <si>
    <t>CONAWAY LAKE, WV (90002600)</t>
  </si>
  <si>
    <t>LOGAN, WV (900000EC)</t>
  </si>
  <si>
    <t>LAKIN, WV (90003576)</t>
  </si>
  <si>
    <t>KINGWOOD, WV (900086F8)</t>
  </si>
  <si>
    <t>BEECH FORK, WV (90010216)</t>
  </si>
  <si>
    <t>BEE MOUNTAIN, WV (90005090)</t>
  </si>
  <si>
    <t>PIPESTEM, WV (9000767C)</t>
  </si>
  <si>
    <t>UPPER TRACT, WV (9000958E)</t>
  </si>
  <si>
    <t>ELKHORN, WV (900043E6)</t>
  </si>
  <si>
    <t>WVU RESEARCH FOREST, WV (32D6D046)</t>
  </si>
  <si>
    <t>WOODRUFF, WI (5370037A)</t>
  </si>
  <si>
    <t>WISCONSIN</t>
  </si>
  <si>
    <t>DNR</t>
  </si>
  <si>
    <t>DIAMOND LAKE, WI (5370D512)</t>
  </si>
  <si>
    <t>HAYWARD, WI (53709618)</t>
  </si>
  <si>
    <t>BARNES, WI (53704070)</t>
  </si>
  <si>
    <t>APPLETON, WI (32A28E7E)</t>
  </si>
  <si>
    <t>ANTIGO, WI (5370E088)</t>
  </si>
  <si>
    <t>WAUSAUKEE, WI (5370B0F4)</t>
  </si>
  <si>
    <t>BLACK RIVER FALLS, WI (537036E0)</t>
  </si>
  <si>
    <t>WAUTOMA, WI (5370669C)</t>
  </si>
  <si>
    <t>BOSCOBEL, WI (5370F3FE)</t>
  </si>
  <si>
    <t>STAR PRAIRIE, WI (32A293DA)</t>
  </si>
  <si>
    <t>TROY, MT (327392DA)</t>
  </si>
  <si>
    <t>USFS</t>
  </si>
  <si>
    <t>KOOTENAI NF</t>
  </si>
  <si>
    <t>YAAK (UPPER FORD), MT (3273A740)</t>
  </si>
  <si>
    <t>EUREKA, MT (3272F5C6)</t>
  </si>
  <si>
    <t>CO</t>
  </si>
  <si>
    <t>GRAND MESA, CO (32B75848)</t>
  </si>
  <si>
    <t>GM, UNC, &amp; GUNN NF</t>
  </si>
  <si>
    <t>NM</t>
  </si>
  <si>
    <t>MILLS CANYON, NM (328904FE)</t>
  </si>
  <si>
    <t>CIBOLA NF</t>
  </si>
  <si>
    <t>BARTLEY, NM (32881572)</t>
  </si>
  <si>
    <t>SANTA FE NF</t>
  </si>
  <si>
    <t>NV</t>
  </si>
  <si>
    <t>AUSTIN, NV (32856084)</t>
  </si>
  <si>
    <t>HUMBOLDT/TOIYABE NF</t>
  </si>
  <si>
    <t>QUIMA PEAK, NV (3287350C)</t>
  </si>
  <si>
    <t>WARM SPRINGS, CA (3248521C)</t>
  </si>
  <si>
    <t>ANGELES NF</t>
  </si>
  <si>
    <t>OWENS CAMP, CA (32399054)</t>
  </si>
  <si>
    <t>ELDORADO NF</t>
  </si>
  <si>
    <t>SAWYERS BAR, CA (3238D1A4)</t>
  </si>
  <si>
    <t>KLAMATH NF</t>
  </si>
  <si>
    <t>CHUCHUPATE, CA (3235614C)</t>
  </si>
  <si>
    <t>LOS PADRES NF</t>
  </si>
  <si>
    <t>OZENA, CA (327F0624)</t>
  </si>
  <si>
    <t>FIGUEROA, CA (327F1552)</t>
  </si>
  <si>
    <t>MONTECITO, CA (3237E2AC)</t>
  </si>
  <si>
    <t>VANDENBERG, CA (3285A59A)</t>
  </si>
  <si>
    <t>BRANCH MOUNTAIN, CA (3247F476)</t>
  </si>
  <si>
    <t>LOS PRIETOS, CA (3267907E)</t>
  </si>
  <si>
    <t>DENTEN CREEK, CA (AAB03266)</t>
  </si>
  <si>
    <t>PLUMAS NF</t>
  </si>
  <si>
    <t>COYOTE, CA (3286D404)</t>
  </si>
  <si>
    <t>QUINCY RD, CA (32418228)</t>
  </si>
  <si>
    <t>REDDING, CA (CA2AE714)</t>
  </si>
  <si>
    <t>REGIONAL OFFICE</t>
  </si>
  <si>
    <t>MT. SHASTA, CA (32630026)</t>
  </si>
  <si>
    <t>SHASTA TRINITY NF</t>
  </si>
  <si>
    <t>HAYFORK, CA (324236A8)</t>
  </si>
  <si>
    <t>SIMS, CA (323AE1CA)</t>
  </si>
  <si>
    <t>NORTH FORK, CA (326CA64C)</t>
  </si>
  <si>
    <t>SIERRA NF</t>
  </si>
  <si>
    <t>RUTH, CA (3285F5E6)</t>
  </si>
  <si>
    <t>SIX RIVERS NF</t>
  </si>
  <si>
    <t>FINNEY CREEK, WA (3261B65C)</t>
  </si>
  <si>
    <t>MT. BAKER/SNOQUALMIE</t>
  </si>
  <si>
    <t>GOLD HILL, WA (32407E84)</t>
  </si>
  <si>
    <t>CRAZY PEAK, CA (3267B692)</t>
  </si>
  <si>
    <t>ROGUE RIVER/SISKIYOU</t>
  </si>
  <si>
    <t>OCONEE, GA (3273625E)</t>
  </si>
  <si>
    <t>CHATTAHOOCHEE&amp;OCONEE</t>
  </si>
  <si>
    <t>BRASSTOWN, GA (327357C4)</t>
  </si>
  <si>
    <t>CAMP MERRILL, GA (327314CE)</t>
  </si>
  <si>
    <t>TOCCOA, GA (327344B2)</t>
  </si>
  <si>
    <t>DYAR PASTURE, GA (32D3B260)</t>
  </si>
  <si>
    <t>KY</t>
  </si>
  <si>
    <t>PEABODY, KY (3284C286)</t>
  </si>
  <si>
    <t>DANIEL BOONE NF</t>
  </si>
  <si>
    <t>SOMERSET, KY (3284B416)</t>
  </si>
  <si>
    <t>SC</t>
  </si>
  <si>
    <t>ANDREW PICKENS, SC (3333305C)</t>
  </si>
  <si>
    <t>FRANCIS MARION&amp;SUMTR</t>
  </si>
  <si>
    <t>SRS, AL (32B17E6A)</t>
  </si>
  <si>
    <t>SOUTHERN RSRCH STN</t>
  </si>
  <si>
    <t>VT</t>
  </si>
  <si>
    <t>MT. TABOR, VT (32760078)</t>
  </si>
  <si>
    <t>GRN MTN &amp; FINGER LKS</t>
  </si>
  <si>
    <t>BALDWIN, MI (32851614)</t>
  </si>
  <si>
    <t>HURON-MANISTEE NF</t>
  </si>
  <si>
    <t>MIO, MI (3285238E)</t>
  </si>
  <si>
    <t>WELLSTON, MI (33314338)</t>
  </si>
  <si>
    <t>SILVER CREEK, MI (3335B686)</t>
  </si>
  <si>
    <t>MO</t>
  </si>
  <si>
    <t>CARR CREEK, MO (3233E796)</t>
  </si>
  <si>
    <t>MARK TWAIN NF</t>
  </si>
  <si>
    <t>NH</t>
  </si>
  <si>
    <t>WARREN, NH (32B8284A)</t>
  </si>
  <si>
    <t>WHITE MOUNTAIN NF</t>
  </si>
  <si>
    <t>Portable</t>
  </si>
  <si>
    <t>FLSEA_PORT1, FL (324342C2)</t>
  </si>
  <si>
    <t>Eastern</t>
  </si>
  <si>
    <t>Seminole Agency</t>
  </si>
  <si>
    <t>Portable Return BLM</t>
  </si>
  <si>
    <t>VANDENBERG PORTABLE, CA (32B566F4)</t>
  </si>
  <si>
    <t>VANDENBERG AFB</t>
  </si>
  <si>
    <t>NRAWS 9 (LOWMAN IDT), ID (15C108E2)</t>
  </si>
  <si>
    <t>NRAWS 10 (IDA1), ID (327BA3E6)</t>
  </si>
  <si>
    <t>NWS IWOS 4 (BSU STADIUM), ID (CA5065FE)</t>
  </si>
  <si>
    <t>NWS IWOS 3 (GO BRONCOS!), ID (328E56B6)</t>
  </si>
  <si>
    <t>NRAWS 3 (DODSON), OR (3269B2FA)</t>
  </si>
  <si>
    <t>NRAWS 13 (LESTER CREEK), ID (15D07B16)</t>
  </si>
  <si>
    <t>NWS IWOS 2 (PIH), ID (328E45C0)</t>
  </si>
  <si>
    <t>NRAWS 8 DOUGLAS AIRPORT, AZ (327C5156)</t>
  </si>
  <si>
    <t>NRAWS 7 (APACHE STATION), AZ (15C0FA9C)</t>
  </si>
  <si>
    <t>NRAWS 16 (BAKER AIRPORT), OR (AA11405A)</t>
  </si>
  <si>
    <t>LAKE COUNTY RAWS1, CA (C6000110)</t>
  </si>
  <si>
    <t>FFS PORTABLE #1, FL (32B4B266)</t>
  </si>
  <si>
    <t>NC FIRE RAWS #5, NC (328C965C)</t>
  </si>
  <si>
    <t>JACK COUNTY PORT RAWS, TX (EA40065C)</t>
  </si>
  <si>
    <t>TEXAS</t>
  </si>
  <si>
    <t>TEXAS FOREST SERVICE</t>
  </si>
  <si>
    <t>FTS RTF</t>
  </si>
  <si>
    <t>HELENA PORTABLE #1, MT (FA63925A)</t>
  </si>
  <si>
    <t>HELENA NF</t>
  </si>
  <si>
    <t>FINNEYS MEADOW QD, MT (326F51C6)</t>
  </si>
  <si>
    <t>Missoula Fire Lab</t>
  </si>
  <si>
    <t>FIRE EFFECTS PORTABLE #2, MT (328E632C)</t>
  </si>
  <si>
    <t>SQF03 PORTABLE, CA (32B6917E)</t>
  </si>
  <si>
    <t>SEQUOIA NF</t>
  </si>
  <si>
    <t>SQF02 PORTABLE, CA (32B69FAC)</t>
  </si>
  <si>
    <t>CARB EBAM QD1, CA (32B38B1A)</t>
  </si>
  <si>
    <t>AIR RESOURCE BOARD</t>
  </si>
  <si>
    <t>CARB EBAM QD2, CA (32B3DB66)</t>
  </si>
  <si>
    <t>SMOKE 0116LOLO M1, MT (32B1F87E)</t>
  </si>
  <si>
    <t>LOLO NF</t>
  </si>
  <si>
    <t>Project Smoke</t>
  </si>
  <si>
    <t>SMOKE USFS R1-52, MT (328ED0A2)</t>
  </si>
  <si>
    <t>SMOKE 454, CO (32A21B1C)</t>
  </si>
  <si>
    <t>SMOKE R8 55 (ANDREWS), NC (32B1CDE4)</t>
  </si>
  <si>
    <t>SMOKE USFS R9-16, MN (328D2728)</t>
  </si>
  <si>
    <t>SUPERIOR NF</t>
  </si>
  <si>
    <t>Agency Code</t>
  </si>
  <si>
    <t>Non-Compliance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</si>
</sst>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abSelected="1" workbookViewId="0"/>
  </sheetViews>
  <sheetFormatPr defaultRowHeight="15" x14ac:dyDescent="0.25"/>
  <cols>
    <col min="1" max="1" width="12.42578125" bestFit="1" customWidth="1"/>
    <col min="3" max="3" width="41.85546875" bestFit="1" customWidth="1"/>
    <col min="5" max="5" width="17.7109375" bestFit="1" customWidth="1"/>
    <col min="6" max="6" width="26" bestFit="1" customWidth="1"/>
    <col min="7" max="7" width="9.42578125" bestFit="1" customWidth="1"/>
    <col min="8" max="8" width="10.5703125" bestFit="1" customWidth="1"/>
    <col min="9" max="9" width="19.42578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tr">
        <f>"13-SEP-21"</f>
        <v>13-SEP-21</v>
      </c>
      <c r="I2" t="s">
        <v>16</v>
      </c>
    </row>
    <row r="3" spans="1:9" x14ac:dyDescent="0.25">
      <c r="A3" t="s">
        <v>9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 t="s">
        <v>15</v>
      </c>
      <c r="H3" t="str">
        <f>"10-SEP-21"</f>
        <v>10-SEP-21</v>
      </c>
      <c r="I3" t="s">
        <v>16</v>
      </c>
    </row>
    <row r="4" spans="1:9" x14ac:dyDescent="0.25">
      <c r="A4" t="s">
        <v>9</v>
      </c>
      <c r="B4" t="s">
        <v>10</v>
      </c>
      <c r="C4" t="s">
        <v>19</v>
      </c>
      <c r="D4" t="s">
        <v>12</v>
      </c>
      <c r="E4" t="s">
        <v>13</v>
      </c>
      <c r="F4" t="s">
        <v>20</v>
      </c>
      <c r="G4" t="s">
        <v>15</v>
      </c>
      <c r="H4" t="str">
        <f>"29-SEP-21"</f>
        <v>29-SEP-21</v>
      </c>
      <c r="I4" t="s">
        <v>16</v>
      </c>
    </row>
    <row r="5" spans="1:9" x14ac:dyDescent="0.25">
      <c r="A5" t="s">
        <v>9</v>
      </c>
      <c r="B5" t="s">
        <v>21</v>
      </c>
      <c r="C5" t="s">
        <v>22</v>
      </c>
      <c r="D5" t="s">
        <v>12</v>
      </c>
      <c r="E5" t="s">
        <v>13</v>
      </c>
      <c r="F5" t="s">
        <v>20</v>
      </c>
      <c r="G5" t="s">
        <v>15</v>
      </c>
      <c r="H5" t="str">
        <f>"29-SEP-21"</f>
        <v>29-SEP-21</v>
      </c>
      <c r="I5" t="s">
        <v>16</v>
      </c>
    </row>
    <row r="6" spans="1:9" x14ac:dyDescent="0.25">
      <c r="A6" t="s">
        <v>9</v>
      </c>
      <c r="B6" t="s">
        <v>21</v>
      </c>
      <c r="C6" t="s">
        <v>23</v>
      </c>
      <c r="D6" t="s">
        <v>12</v>
      </c>
      <c r="E6" t="s">
        <v>13</v>
      </c>
      <c r="F6" t="s">
        <v>24</v>
      </c>
      <c r="G6" t="s">
        <v>15</v>
      </c>
      <c r="H6" t="str">
        <f>"22-JUN-21"</f>
        <v>22-JUN-21</v>
      </c>
      <c r="I6" t="s">
        <v>16</v>
      </c>
    </row>
    <row r="7" spans="1:9" x14ac:dyDescent="0.25">
      <c r="A7" t="s">
        <v>9</v>
      </c>
      <c r="B7" t="s">
        <v>25</v>
      </c>
      <c r="C7" t="s">
        <v>26</v>
      </c>
      <c r="D7" t="s">
        <v>12</v>
      </c>
      <c r="E7" t="s">
        <v>27</v>
      </c>
      <c r="F7" t="s">
        <v>28</v>
      </c>
      <c r="G7" t="s">
        <v>15</v>
      </c>
      <c r="H7" t="str">
        <f>"24-AUG-21"</f>
        <v>24-AUG-21</v>
      </c>
      <c r="I7" t="s">
        <v>16</v>
      </c>
    </row>
    <row r="8" spans="1:9" x14ac:dyDescent="0.25">
      <c r="A8" t="s">
        <v>9</v>
      </c>
      <c r="B8" t="s">
        <v>25</v>
      </c>
      <c r="C8" t="s">
        <v>29</v>
      </c>
      <c r="D8" t="s">
        <v>12</v>
      </c>
      <c r="E8" t="s">
        <v>27</v>
      </c>
      <c r="F8" t="s">
        <v>28</v>
      </c>
      <c r="G8" t="s">
        <v>15</v>
      </c>
      <c r="H8" t="str">
        <f>"24-AUG-21"</f>
        <v>24-AUG-21</v>
      </c>
      <c r="I8" t="s">
        <v>16</v>
      </c>
    </row>
    <row r="9" spans="1:9" x14ac:dyDescent="0.25">
      <c r="A9" t="s">
        <v>9</v>
      </c>
      <c r="B9" t="s">
        <v>25</v>
      </c>
      <c r="C9" t="s">
        <v>30</v>
      </c>
      <c r="D9" t="s">
        <v>12</v>
      </c>
      <c r="E9" t="s">
        <v>27</v>
      </c>
      <c r="F9" t="s">
        <v>28</v>
      </c>
      <c r="G9" t="s">
        <v>15</v>
      </c>
      <c r="H9" t="str">
        <f>"23-AUG-21"</f>
        <v>23-AUG-21</v>
      </c>
      <c r="I9" t="s">
        <v>16</v>
      </c>
    </row>
    <row r="10" spans="1:9" x14ac:dyDescent="0.25">
      <c r="A10" t="s">
        <v>9</v>
      </c>
      <c r="B10" t="s">
        <v>31</v>
      </c>
      <c r="C10" t="s">
        <v>32</v>
      </c>
      <c r="D10" t="s">
        <v>12</v>
      </c>
      <c r="E10" t="s">
        <v>27</v>
      </c>
      <c r="F10" t="s">
        <v>33</v>
      </c>
      <c r="G10" t="s">
        <v>15</v>
      </c>
      <c r="H10" t="str">
        <f>"29-JUN-21"</f>
        <v>29-JUN-21</v>
      </c>
      <c r="I10" t="s">
        <v>16</v>
      </c>
    </row>
    <row r="11" spans="1:9" x14ac:dyDescent="0.25">
      <c r="A11" t="s">
        <v>9</v>
      </c>
      <c r="B11" t="s">
        <v>31</v>
      </c>
      <c r="C11" t="s">
        <v>34</v>
      </c>
      <c r="D11" t="s">
        <v>12</v>
      </c>
      <c r="E11" t="s">
        <v>27</v>
      </c>
      <c r="F11" t="s">
        <v>33</v>
      </c>
      <c r="G11" t="s">
        <v>15</v>
      </c>
      <c r="H11" t="str">
        <f>"16-AUG-21"</f>
        <v>16-AUG-21</v>
      </c>
      <c r="I11" t="s">
        <v>16</v>
      </c>
    </row>
    <row r="12" spans="1:9" x14ac:dyDescent="0.25">
      <c r="A12" t="s">
        <v>9</v>
      </c>
      <c r="B12" t="s">
        <v>31</v>
      </c>
      <c r="C12" t="s">
        <v>35</v>
      </c>
      <c r="D12" t="s">
        <v>12</v>
      </c>
      <c r="E12" t="s">
        <v>27</v>
      </c>
      <c r="F12" t="s">
        <v>33</v>
      </c>
      <c r="G12" t="s">
        <v>15</v>
      </c>
      <c r="H12" t="str">
        <f>"16-AUG-21"</f>
        <v>16-AUG-21</v>
      </c>
      <c r="I12" t="s">
        <v>16</v>
      </c>
    </row>
    <row r="13" spans="1:9" x14ac:dyDescent="0.25">
      <c r="A13" t="s">
        <v>9</v>
      </c>
      <c r="B13" t="s">
        <v>31</v>
      </c>
      <c r="C13" t="s">
        <v>36</v>
      </c>
      <c r="D13" t="s">
        <v>12</v>
      </c>
      <c r="E13" t="s">
        <v>27</v>
      </c>
      <c r="F13" t="s">
        <v>33</v>
      </c>
      <c r="G13" t="s">
        <v>15</v>
      </c>
      <c r="H13" t="str">
        <f>"12-AUG-21"</f>
        <v>12-AUG-21</v>
      </c>
      <c r="I13" t="s">
        <v>16</v>
      </c>
    </row>
    <row r="14" spans="1:9" x14ac:dyDescent="0.25">
      <c r="A14" t="s">
        <v>9</v>
      </c>
      <c r="B14" t="s">
        <v>31</v>
      </c>
      <c r="C14" t="s">
        <v>37</v>
      </c>
      <c r="D14" t="s">
        <v>12</v>
      </c>
      <c r="E14" t="s">
        <v>27</v>
      </c>
      <c r="F14" t="s">
        <v>33</v>
      </c>
      <c r="G14" t="s">
        <v>15</v>
      </c>
      <c r="H14" t="str">
        <f>"12-AUG-21"</f>
        <v>12-AUG-21</v>
      </c>
      <c r="I14" t="s">
        <v>16</v>
      </c>
    </row>
    <row r="15" spans="1:9" x14ac:dyDescent="0.25">
      <c r="A15" t="s">
        <v>9</v>
      </c>
      <c r="B15" t="s">
        <v>38</v>
      </c>
      <c r="C15" t="s">
        <v>39</v>
      </c>
      <c r="D15" t="s">
        <v>12</v>
      </c>
      <c r="E15" t="s">
        <v>40</v>
      </c>
      <c r="F15" t="s">
        <v>41</v>
      </c>
      <c r="G15" t="s">
        <v>15</v>
      </c>
      <c r="H15" t="str">
        <f>"06-OCT-21"</f>
        <v>06-OCT-21</v>
      </c>
      <c r="I15" t="s">
        <v>16</v>
      </c>
    </row>
    <row r="16" spans="1:9" x14ac:dyDescent="0.25">
      <c r="A16" t="s">
        <v>9</v>
      </c>
      <c r="B16" t="s">
        <v>38</v>
      </c>
      <c r="C16" t="s">
        <v>42</v>
      </c>
      <c r="D16" t="s">
        <v>12</v>
      </c>
      <c r="E16" t="s">
        <v>40</v>
      </c>
      <c r="F16" t="s">
        <v>41</v>
      </c>
      <c r="G16" t="s">
        <v>15</v>
      </c>
      <c r="H16" t="str">
        <f>"06-OCT-21"</f>
        <v>06-OCT-21</v>
      </c>
      <c r="I16" t="s">
        <v>16</v>
      </c>
    </row>
    <row r="17" spans="1:9" x14ac:dyDescent="0.25">
      <c r="A17" t="s">
        <v>9</v>
      </c>
      <c r="B17" t="s">
        <v>31</v>
      </c>
      <c r="C17" t="s">
        <v>43</v>
      </c>
      <c r="D17" t="s">
        <v>44</v>
      </c>
      <c r="E17" t="s">
        <v>45</v>
      </c>
      <c r="F17" t="s">
        <v>46</v>
      </c>
      <c r="G17" t="s">
        <v>15</v>
      </c>
      <c r="H17" t="str">
        <f>"12-APR-22"</f>
        <v>12-APR-22</v>
      </c>
      <c r="I17" t="s">
        <v>47</v>
      </c>
    </row>
    <row r="18" spans="1:9" x14ac:dyDescent="0.25">
      <c r="A18" t="s">
        <v>9</v>
      </c>
      <c r="B18" t="s">
        <v>31</v>
      </c>
      <c r="C18" t="s">
        <v>48</v>
      </c>
      <c r="D18" t="s">
        <v>44</v>
      </c>
      <c r="E18" t="s">
        <v>45</v>
      </c>
      <c r="F18" t="s">
        <v>46</v>
      </c>
      <c r="G18" t="s">
        <v>15</v>
      </c>
      <c r="H18" t="str">
        <f>"11-APR-22"</f>
        <v>11-APR-22</v>
      </c>
      <c r="I18" t="s">
        <v>47</v>
      </c>
    </row>
    <row r="19" spans="1:9" x14ac:dyDescent="0.25">
      <c r="A19" t="s">
        <v>9</v>
      </c>
      <c r="B19" t="s">
        <v>49</v>
      </c>
      <c r="C19" t="s">
        <v>50</v>
      </c>
      <c r="D19" t="s">
        <v>51</v>
      </c>
      <c r="E19" t="s">
        <v>52</v>
      </c>
      <c r="F19" t="s">
        <v>53</v>
      </c>
      <c r="G19" t="s">
        <v>15</v>
      </c>
      <c r="H19" t="str">
        <f>""</f>
        <v/>
      </c>
      <c r="I19" t="s">
        <v>54</v>
      </c>
    </row>
    <row r="20" spans="1:9" x14ac:dyDescent="0.25">
      <c r="A20" t="s">
        <v>9</v>
      </c>
      <c r="B20" t="s">
        <v>49</v>
      </c>
      <c r="C20" t="s">
        <v>55</v>
      </c>
      <c r="D20" t="s">
        <v>51</v>
      </c>
      <c r="E20" t="s">
        <v>52</v>
      </c>
      <c r="F20" t="s">
        <v>53</v>
      </c>
      <c r="G20" t="s">
        <v>15</v>
      </c>
      <c r="H20" t="str">
        <f>"28-MAY-14"</f>
        <v>28-MAY-14</v>
      </c>
      <c r="I20" t="s">
        <v>54</v>
      </c>
    </row>
    <row r="21" spans="1:9" x14ac:dyDescent="0.25">
      <c r="A21" t="s">
        <v>9</v>
      </c>
      <c r="B21" t="s">
        <v>49</v>
      </c>
      <c r="C21" t="s">
        <v>56</v>
      </c>
      <c r="D21" t="s">
        <v>51</v>
      </c>
      <c r="E21" t="s">
        <v>52</v>
      </c>
      <c r="F21" t="s">
        <v>57</v>
      </c>
      <c r="G21" t="s">
        <v>15</v>
      </c>
      <c r="H21" t="str">
        <f>"22-MAR-22"</f>
        <v>22-MAR-22</v>
      </c>
      <c r="I21" t="s">
        <v>47</v>
      </c>
    </row>
    <row r="22" spans="1:9" x14ac:dyDescent="0.25">
      <c r="A22" t="s">
        <v>9</v>
      </c>
      <c r="B22" t="s">
        <v>49</v>
      </c>
      <c r="C22" t="s">
        <v>58</v>
      </c>
      <c r="D22" t="s">
        <v>51</v>
      </c>
      <c r="E22" t="s">
        <v>52</v>
      </c>
      <c r="F22" t="s">
        <v>57</v>
      </c>
      <c r="G22" t="s">
        <v>15</v>
      </c>
      <c r="H22" t="str">
        <f>"22-MAR-22"</f>
        <v>22-MAR-22</v>
      </c>
      <c r="I22" t="s">
        <v>47</v>
      </c>
    </row>
    <row r="23" spans="1:9" x14ac:dyDescent="0.25">
      <c r="A23" t="s">
        <v>9</v>
      </c>
      <c r="B23" t="s">
        <v>49</v>
      </c>
      <c r="C23" t="s">
        <v>59</v>
      </c>
      <c r="D23" t="s">
        <v>51</v>
      </c>
      <c r="E23" t="s">
        <v>52</v>
      </c>
      <c r="F23" t="s">
        <v>57</v>
      </c>
      <c r="G23" t="s">
        <v>15</v>
      </c>
      <c r="H23" t="str">
        <f>"22-MAR-22"</f>
        <v>22-MAR-22</v>
      </c>
      <c r="I23" t="s">
        <v>47</v>
      </c>
    </row>
    <row r="24" spans="1:9" x14ac:dyDescent="0.25">
      <c r="A24" t="s">
        <v>9</v>
      </c>
      <c r="B24" t="s">
        <v>60</v>
      </c>
      <c r="C24" t="s">
        <v>61</v>
      </c>
      <c r="D24" t="s">
        <v>51</v>
      </c>
      <c r="E24" t="s">
        <v>52</v>
      </c>
      <c r="F24" t="s">
        <v>62</v>
      </c>
      <c r="G24" t="s">
        <v>15</v>
      </c>
      <c r="H24" t="str">
        <f>"16-DEC-21"</f>
        <v>16-DEC-21</v>
      </c>
      <c r="I24" t="s">
        <v>63</v>
      </c>
    </row>
    <row r="25" spans="1:9" x14ac:dyDescent="0.25">
      <c r="A25" t="s">
        <v>9</v>
      </c>
      <c r="B25" t="s">
        <v>64</v>
      </c>
      <c r="C25" t="s">
        <v>65</v>
      </c>
      <c r="D25" t="s">
        <v>51</v>
      </c>
      <c r="E25" t="s">
        <v>52</v>
      </c>
      <c r="F25" t="s">
        <v>66</v>
      </c>
      <c r="G25" t="s">
        <v>67</v>
      </c>
      <c r="H25" t="str">
        <f>"06-NOV-21"</f>
        <v>06-NOV-21</v>
      </c>
      <c r="I25" t="s">
        <v>68</v>
      </c>
    </row>
    <row r="26" spans="1:9" x14ac:dyDescent="0.25">
      <c r="A26" t="s">
        <v>9</v>
      </c>
      <c r="B26" t="s">
        <v>64</v>
      </c>
      <c r="C26" t="s">
        <v>69</v>
      </c>
      <c r="D26" t="s">
        <v>51</v>
      </c>
      <c r="E26" t="s">
        <v>52</v>
      </c>
      <c r="F26" t="s">
        <v>66</v>
      </c>
      <c r="G26" t="s">
        <v>67</v>
      </c>
      <c r="H26" t="str">
        <f>"17-SEP-21"</f>
        <v>17-SEP-21</v>
      </c>
      <c r="I26" t="s">
        <v>68</v>
      </c>
    </row>
    <row r="27" spans="1:9" x14ac:dyDescent="0.25">
      <c r="A27" t="s">
        <v>9</v>
      </c>
      <c r="B27" t="s">
        <v>64</v>
      </c>
      <c r="C27" t="s">
        <v>70</v>
      </c>
      <c r="D27" t="s">
        <v>51</v>
      </c>
      <c r="E27" t="s">
        <v>52</v>
      </c>
      <c r="F27" t="s">
        <v>66</v>
      </c>
      <c r="G27" t="s">
        <v>67</v>
      </c>
      <c r="H27" t="str">
        <f>"20-OCT-21"</f>
        <v>20-OCT-21</v>
      </c>
      <c r="I27" t="s">
        <v>68</v>
      </c>
    </row>
    <row r="28" spans="1:9" x14ac:dyDescent="0.25">
      <c r="A28" t="s">
        <v>9</v>
      </c>
      <c r="B28" t="s">
        <v>64</v>
      </c>
      <c r="C28" t="s">
        <v>71</v>
      </c>
      <c r="D28" t="s">
        <v>51</v>
      </c>
      <c r="E28" t="s">
        <v>52</v>
      </c>
      <c r="F28" t="s">
        <v>66</v>
      </c>
      <c r="G28" t="s">
        <v>67</v>
      </c>
      <c r="H28" t="str">
        <f>"29-SEP-21"</f>
        <v>29-SEP-21</v>
      </c>
      <c r="I28" t="s">
        <v>68</v>
      </c>
    </row>
    <row r="29" spans="1:9" x14ac:dyDescent="0.25">
      <c r="A29" t="s">
        <v>9</v>
      </c>
      <c r="B29" t="s">
        <v>25</v>
      </c>
      <c r="C29" t="s">
        <v>72</v>
      </c>
      <c r="D29" t="s">
        <v>51</v>
      </c>
      <c r="E29" t="s">
        <v>73</v>
      </c>
      <c r="F29" t="s">
        <v>74</v>
      </c>
      <c r="G29" t="s">
        <v>15</v>
      </c>
      <c r="H29" t="str">
        <f>"01-MAY-13"</f>
        <v>01-MAY-13</v>
      </c>
      <c r="I29" t="s">
        <v>75</v>
      </c>
    </row>
    <row r="30" spans="1:9" x14ac:dyDescent="0.25">
      <c r="A30" t="s">
        <v>9</v>
      </c>
      <c r="B30" t="s">
        <v>76</v>
      </c>
      <c r="C30" t="s">
        <v>77</v>
      </c>
      <c r="D30" t="s">
        <v>51</v>
      </c>
      <c r="E30" t="s">
        <v>73</v>
      </c>
      <c r="F30" t="s">
        <v>78</v>
      </c>
      <c r="G30" t="s">
        <v>15</v>
      </c>
      <c r="H30" t="str">
        <f>"15-MAR-17"</f>
        <v>15-MAR-17</v>
      </c>
      <c r="I30" t="s">
        <v>54</v>
      </c>
    </row>
    <row r="31" spans="1:9" x14ac:dyDescent="0.25">
      <c r="A31" t="s">
        <v>9</v>
      </c>
      <c r="B31" t="s">
        <v>79</v>
      </c>
      <c r="C31" t="s">
        <v>80</v>
      </c>
      <c r="D31" t="s">
        <v>51</v>
      </c>
      <c r="E31" t="s">
        <v>81</v>
      </c>
      <c r="F31" t="s">
        <v>82</v>
      </c>
      <c r="G31" t="s">
        <v>67</v>
      </c>
      <c r="H31" t="str">
        <f>"08-AUG-20"</f>
        <v>08-AUG-20</v>
      </c>
      <c r="I31" t="s">
        <v>63</v>
      </c>
    </row>
    <row r="32" spans="1:9" x14ac:dyDescent="0.25">
      <c r="A32" t="s">
        <v>9</v>
      </c>
      <c r="B32" t="s">
        <v>79</v>
      </c>
      <c r="C32" t="s">
        <v>83</v>
      </c>
      <c r="D32" t="s">
        <v>51</v>
      </c>
      <c r="E32" t="s">
        <v>81</v>
      </c>
      <c r="F32" t="s">
        <v>84</v>
      </c>
      <c r="G32" t="s">
        <v>67</v>
      </c>
      <c r="H32" t="str">
        <f>"09-AUG-20"</f>
        <v>09-AUG-20</v>
      </c>
      <c r="I32" t="s">
        <v>63</v>
      </c>
    </row>
    <row r="33" spans="1:9" x14ac:dyDescent="0.25">
      <c r="A33" t="s">
        <v>9</v>
      </c>
      <c r="B33" t="s">
        <v>79</v>
      </c>
      <c r="C33" t="s">
        <v>85</v>
      </c>
      <c r="D33" t="s">
        <v>51</v>
      </c>
      <c r="E33" t="s">
        <v>81</v>
      </c>
      <c r="F33" t="s">
        <v>86</v>
      </c>
      <c r="G33" t="s">
        <v>15</v>
      </c>
      <c r="H33" t="str">
        <f>""</f>
        <v/>
      </c>
      <c r="I33" t="s">
        <v>47</v>
      </c>
    </row>
    <row r="34" spans="1:9" x14ac:dyDescent="0.25">
      <c r="A34" t="s">
        <v>9</v>
      </c>
      <c r="B34" t="s">
        <v>79</v>
      </c>
      <c r="C34" t="s">
        <v>87</v>
      </c>
      <c r="D34" t="s">
        <v>51</v>
      </c>
      <c r="E34" t="s">
        <v>81</v>
      </c>
      <c r="F34" t="s">
        <v>86</v>
      </c>
      <c r="G34" t="s">
        <v>15</v>
      </c>
      <c r="H34" t="str">
        <f>""</f>
        <v/>
      </c>
      <c r="I34" t="s">
        <v>47</v>
      </c>
    </row>
    <row r="35" spans="1:9" x14ac:dyDescent="0.25">
      <c r="A35" t="s">
        <v>9</v>
      </c>
      <c r="B35" t="s">
        <v>79</v>
      </c>
      <c r="C35" t="s">
        <v>88</v>
      </c>
      <c r="D35" t="s">
        <v>51</v>
      </c>
      <c r="E35" t="s">
        <v>81</v>
      </c>
      <c r="F35" t="s">
        <v>86</v>
      </c>
      <c r="G35" t="s">
        <v>15</v>
      </c>
      <c r="H35" t="str">
        <f>""</f>
        <v/>
      </c>
      <c r="I35" t="s">
        <v>47</v>
      </c>
    </row>
    <row r="36" spans="1:9" x14ac:dyDescent="0.25">
      <c r="A36" t="s">
        <v>9</v>
      </c>
      <c r="B36" t="s">
        <v>79</v>
      </c>
      <c r="C36" t="s">
        <v>89</v>
      </c>
      <c r="D36" t="s">
        <v>51</v>
      </c>
      <c r="E36" t="s">
        <v>90</v>
      </c>
      <c r="F36" t="s">
        <v>91</v>
      </c>
      <c r="G36" t="s">
        <v>15</v>
      </c>
      <c r="H36" t="str">
        <f>""</f>
        <v/>
      </c>
      <c r="I36" t="s">
        <v>54</v>
      </c>
    </row>
    <row r="37" spans="1:9" x14ac:dyDescent="0.25">
      <c r="A37" t="s">
        <v>9</v>
      </c>
      <c r="B37" t="s">
        <v>79</v>
      </c>
      <c r="C37" t="s">
        <v>92</v>
      </c>
      <c r="D37" t="s">
        <v>51</v>
      </c>
      <c r="E37" t="s">
        <v>90</v>
      </c>
      <c r="F37" t="s">
        <v>91</v>
      </c>
      <c r="G37" t="s">
        <v>15</v>
      </c>
      <c r="H37" t="str">
        <f>"15-AUG-14"</f>
        <v>15-AUG-14</v>
      </c>
      <c r="I37" t="s">
        <v>54</v>
      </c>
    </row>
    <row r="38" spans="1:9" x14ac:dyDescent="0.25">
      <c r="A38" t="s">
        <v>9</v>
      </c>
      <c r="B38" t="s">
        <v>76</v>
      </c>
      <c r="C38" t="s">
        <v>93</v>
      </c>
      <c r="D38" t="s">
        <v>51</v>
      </c>
      <c r="G38" t="s">
        <v>15</v>
      </c>
      <c r="H38" t="str">
        <f>"06-APR-15"</f>
        <v>06-APR-15</v>
      </c>
      <c r="I38" t="s">
        <v>54</v>
      </c>
    </row>
    <row r="39" spans="1:9" x14ac:dyDescent="0.25">
      <c r="A39" t="s">
        <v>9</v>
      </c>
      <c r="B39" t="s">
        <v>94</v>
      </c>
      <c r="C39" t="s">
        <v>95</v>
      </c>
      <c r="D39" t="s">
        <v>96</v>
      </c>
      <c r="E39" t="s">
        <v>97</v>
      </c>
      <c r="F39" t="s">
        <v>98</v>
      </c>
      <c r="G39" t="s">
        <v>15</v>
      </c>
      <c r="H39" t="str">
        <f>"31-JAN-22"</f>
        <v>31-JAN-22</v>
      </c>
      <c r="I39" t="s">
        <v>68</v>
      </c>
    </row>
    <row r="40" spans="1:9" x14ac:dyDescent="0.25">
      <c r="A40" t="s">
        <v>9</v>
      </c>
      <c r="B40" t="s">
        <v>99</v>
      </c>
      <c r="C40" t="s">
        <v>100</v>
      </c>
      <c r="D40" t="s">
        <v>96</v>
      </c>
      <c r="E40" t="s">
        <v>97</v>
      </c>
      <c r="F40" t="s">
        <v>101</v>
      </c>
      <c r="G40" t="s">
        <v>67</v>
      </c>
      <c r="H40" t="str">
        <f>"16-NOV-21"</f>
        <v>16-NOV-21</v>
      </c>
      <c r="I40" t="s">
        <v>102</v>
      </c>
    </row>
    <row r="41" spans="1:9" x14ac:dyDescent="0.25">
      <c r="A41" t="s">
        <v>9</v>
      </c>
      <c r="B41" t="s">
        <v>103</v>
      </c>
      <c r="C41" t="s">
        <v>104</v>
      </c>
      <c r="D41" t="s">
        <v>96</v>
      </c>
      <c r="E41" t="s">
        <v>97</v>
      </c>
      <c r="F41" t="s">
        <v>105</v>
      </c>
      <c r="G41" t="s">
        <v>15</v>
      </c>
      <c r="H41" t="str">
        <f>""</f>
        <v/>
      </c>
      <c r="I41" t="s">
        <v>63</v>
      </c>
    </row>
    <row r="42" spans="1:9" x14ac:dyDescent="0.25">
      <c r="A42" t="s">
        <v>9</v>
      </c>
      <c r="B42" t="s">
        <v>106</v>
      </c>
      <c r="C42" t="s">
        <v>107</v>
      </c>
      <c r="D42" t="s">
        <v>96</v>
      </c>
      <c r="E42" t="s">
        <v>97</v>
      </c>
      <c r="F42" t="s">
        <v>108</v>
      </c>
      <c r="G42" t="s">
        <v>15</v>
      </c>
      <c r="H42" t="str">
        <f>""</f>
        <v/>
      </c>
      <c r="I42" t="s">
        <v>63</v>
      </c>
    </row>
    <row r="43" spans="1:9" x14ac:dyDescent="0.25">
      <c r="A43" t="s">
        <v>9</v>
      </c>
      <c r="B43" t="s">
        <v>106</v>
      </c>
      <c r="C43" t="s">
        <v>109</v>
      </c>
      <c r="D43" t="s">
        <v>96</v>
      </c>
      <c r="E43" t="s">
        <v>97</v>
      </c>
      <c r="F43" t="s">
        <v>110</v>
      </c>
      <c r="G43" t="s">
        <v>15</v>
      </c>
      <c r="H43" t="str">
        <f>"12-OCT-21"</f>
        <v>12-OCT-21</v>
      </c>
      <c r="I43" t="s">
        <v>68</v>
      </c>
    </row>
    <row r="44" spans="1:9" x14ac:dyDescent="0.25">
      <c r="A44" t="s">
        <v>9</v>
      </c>
      <c r="B44" t="s">
        <v>94</v>
      </c>
      <c r="C44" t="s">
        <v>111</v>
      </c>
      <c r="D44" t="s">
        <v>96</v>
      </c>
      <c r="E44" t="s">
        <v>97</v>
      </c>
      <c r="F44" t="s">
        <v>112</v>
      </c>
      <c r="G44" t="s">
        <v>15</v>
      </c>
      <c r="H44" t="str">
        <f>"14-JAN-22"</f>
        <v>14-JAN-22</v>
      </c>
      <c r="I44" t="s">
        <v>68</v>
      </c>
    </row>
    <row r="45" spans="1:9" x14ac:dyDescent="0.25">
      <c r="A45" t="s">
        <v>9</v>
      </c>
      <c r="B45" t="s">
        <v>113</v>
      </c>
      <c r="C45" t="s">
        <v>114</v>
      </c>
      <c r="D45" t="s">
        <v>96</v>
      </c>
      <c r="E45" t="s">
        <v>97</v>
      </c>
      <c r="F45" t="s">
        <v>115</v>
      </c>
      <c r="G45" t="s">
        <v>15</v>
      </c>
      <c r="H45" t="str">
        <f>"04-OCT-21"</f>
        <v>04-OCT-21</v>
      </c>
      <c r="I45" t="s">
        <v>68</v>
      </c>
    </row>
    <row r="46" spans="1:9" x14ac:dyDescent="0.25">
      <c r="A46" t="s">
        <v>9</v>
      </c>
      <c r="B46" t="s">
        <v>113</v>
      </c>
      <c r="C46" t="s">
        <v>116</v>
      </c>
      <c r="D46" t="s">
        <v>96</v>
      </c>
      <c r="E46" t="s">
        <v>97</v>
      </c>
      <c r="F46" t="s">
        <v>117</v>
      </c>
      <c r="G46" t="s">
        <v>15</v>
      </c>
      <c r="H46" t="str">
        <f>"31-MAR-23"</f>
        <v>31-MAR-23</v>
      </c>
      <c r="I46" t="s">
        <v>102</v>
      </c>
    </row>
    <row r="47" spans="1:9" x14ac:dyDescent="0.25">
      <c r="A47" t="s">
        <v>9</v>
      </c>
      <c r="B47" t="s">
        <v>118</v>
      </c>
      <c r="C47" t="s">
        <v>119</v>
      </c>
      <c r="D47" t="s">
        <v>120</v>
      </c>
      <c r="E47" t="s">
        <v>121</v>
      </c>
      <c r="F47" t="s">
        <v>122</v>
      </c>
      <c r="G47" t="s">
        <v>67</v>
      </c>
      <c r="H47" t="str">
        <f>"04-JUN-21"</f>
        <v>04-JUN-21</v>
      </c>
      <c r="I47" t="s">
        <v>54</v>
      </c>
    </row>
    <row r="48" spans="1:9" x14ac:dyDescent="0.25">
      <c r="A48" t="s">
        <v>9</v>
      </c>
      <c r="B48" t="s">
        <v>118</v>
      </c>
      <c r="C48" t="s">
        <v>123</v>
      </c>
      <c r="D48" t="s">
        <v>120</v>
      </c>
      <c r="E48" t="s">
        <v>121</v>
      </c>
      <c r="F48" t="s">
        <v>124</v>
      </c>
      <c r="G48" t="s">
        <v>67</v>
      </c>
      <c r="H48" t="str">
        <f>"03-AUG-21"</f>
        <v>03-AUG-21</v>
      </c>
      <c r="I48" t="s">
        <v>54</v>
      </c>
    </row>
    <row r="49" spans="1:9" x14ac:dyDescent="0.25">
      <c r="A49" t="s">
        <v>9</v>
      </c>
      <c r="B49" t="s">
        <v>118</v>
      </c>
      <c r="C49" t="s">
        <v>125</v>
      </c>
      <c r="D49" t="s">
        <v>120</v>
      </c>
      <c r="E49" t="s">
        <v>121</v>
      </c>
      <c r="F49" t="s">
        <v>124</v>
      </c>
      <c r="G49" t="s">
        <v>67</v>
      </c>
      <c r="H49" t="str">
        <f>"14-JUN-21"</f>
        <v>14-JUN-21</v>
      </c>
      <c r="I49" t="s">
        <v>54</v>
      </c>
    </row>
    <row r="50" spans="1:9" x14ac:dyDescent="0.25">
      <c r="A50" t="s">
        <v>9</v>
      </c>
      <c r="B50" t="s">
        <v>118</v>
      </c>
      <c r="C50" t="s">
        <v>126</v>
      </c>
      <c r="D50" t="s">
        <v>120</v>
      </c>
      <c r="E50" t="s">
        <v>121</v>
      </c>
      <c r="F50" t="s">
        <v>127</v>
      </c>
      <c r="G50" t="s">
        <v>67</v>
      </c>
      <c r="H50" t="str">
        <f>"14-JUL-21"</f>
        <v>14-JUL-21</v>
      </c>
      <c r="I50" t="s">
        <v>54</v>
      </c>
    </row>
    <row r="51" spans="1:9" x14ac:dyDescent="0.25">
      <c r="A51" t="s">
        <v>9</v>
      </c>
      <c r="B51" t="s">
        <v>118</v>
      </c>
      <c r="C51" t="s">
        <v>128</v>
      </c>
      <c r="D51" t="s">
        <v>120</v>
      </c>
      <c r="E51" t="s">
        <v>121</v>
      </c>
      <c r="F51" t="s">
        <v>129</v>
      </c>
      <c r="G51" t="s">
        <v>15</v>
      </c>
      <c r="H51" t="str">
        <f>"19-AUG-19"</f>
        <v>19-AUG-19</v>
      </c>
      <c r="I51" t="s">
        <v>54</v>
      </c>
    </row>
    <row r="52" spans="1:9" x14ac:dyDescent="0.25">
      <c r="A52" t="s">
        <v>9</v>
      </c>
      <c r="B52" t="s">
        <v>118</v>
      </c>
      <c r="C52" t="s">
        <v>130</v>
      </c>
      <c r="D52" t="s">
        <v>120</v>
      </c>
      <c r="E52" t="s">
        <v>121</v>
      </c>
      <c r="F52" t="s">
        <v>129</v>
      </c>
      <c r="G52" t="s">
        <v>15</v>
      </c>
      <c r="H52" t="str">
        <f>"21-SEP-21"</f>
        <v>21-SEP-21</v>
      </c>
      <c r="I52" t="s">
        <v>54</v>
      </c>
    </row>
    <row r="53" spans="1:9" x14ac:dyDescent="0.25">
      <c r="A53" t="s">
        <v>9</v>
      </c>
      <c r="B53" t="s">
        <v>118</v>
      </c>
      <c r="C53" t="s">
        <v>131</v>
      </c>
      <c r="D53" t="s">
        <v>120</v>
      </c>
      <c r="E53" t="s">
        <v>121</v>
      </c>
      <c r="F53" t="s">
        <v>129</v>
      </c>
      <c r="G53" t="s">
        <v>15</v>
      </c>
      <c r="H53" t="str">
        <f>"11-SEP-21"</f>
        <v>11-SEP-21</v>
      </c>
      <c r="I53" t="s">
        <v>75</v>
      </c>
    </row>
    <row r="54" spans="1:9" x14ac:dyDescent="0.25">
      <c r="A54" t="s">
        <v>9</v>
      </c>
      <c r="B54" t="s">
        <v>118</v>
      </c>
      <c r="C54" t="s">
        <v>132</v>
      </c>
      <c r="D54" t="s">
        <v>120</v>
      </c>
      <c r="E54" t="s">
        <v>121</v>
      </c>
      <c r="F54" t="s">
        <v>129</v>
      </c>
      <c r="G54" t="s">
        <v>15</v>
      </c>
      <c r="H54" t="str">
        <f>"31-MAY-18"</f>
        <v>31-MAY-18</v>
      </c>
      <c r="I54" t="s">
        <v>75</v>
      </c>
    </row>
    <row r="55" spans="1:9" x14ac:dyDescent="0.25">
      <c r="A55" t="s">
        <v>9</v>
      </c>
      <c r="B55" t="s">
        <v>118</v>
      </c>
      <c r="C55" t="s">
        <v>133</v>
      </c>
      <c r="D55" t="s">
        <v>120</v>
      </c>
      <c r="E55" t="s">
        <v>121</v>
      </c>
      <c r="F55" t="s">
        <v>129</v>
      </c>
      <c r="G55" t="s">
        <v>15</v>
      </c>
      <c r="H55" t="str">
        <f>"02-AUG-21"</f>
        <v>02-AUG-21</v>
      </c>
      <c r="I55" t="s">
        <v>75</v>
      </c>
    </row>
    <row r="56" spans="1:9" x14ac:dyDescent="0.25">
      <c r="A56" t="s">
        <v>9</v>
      </c>
      <c r="B56" t="s">
        <v>118</v>
      </c>
      <c r="C56" t="s">
        <v>134</v>
      </c>
      <c r="D56" t="s">
        <v>120</v>
      </c>
      <c r="E56" t="s">
        <v>121</v>
      </c>
      <c r="F56" t="s">
        <v>129</v>
      </c>
      <c r="G56" t="s">
        <v>15</v>
      </c>
      <c r="H56" t="str">
        <f>"25-SEP-21"</f>
        <v>25-SEP-21</v>
      </c>
      <c r="I56" t="s">
        <v>75</v>
      </c>
    </row>
    <row r="57" spans="1:9" x14ac:dyDescent="0.25">
      <c r="A57" t="s">
        <v>9</v>
      </c>
      <c r="B57" t="s">
        <v>118</v>
      </c>
      <c r="C57" t="s">
        <v>135</v>
      </c>
      <c r="D57" t="s">
        <v>120</v>
      </c>
      <c r="E57" t="s">
        <v>121</v>
      </c>
      <c r="F57" t="s">
        <v>129</v>
      </c>
      <c r="G57" t="s">
        <v>15</v>
      </c>
      <c r="H57" t="str">
        <f>"25-SEP-21"</f>
        <v>25-SEP-21</v>
      </c>
      <c r="I57" t="s">
        <v>75</v>
      </c>
    </row>
    <row r="58" spans="1:9" x14ac:dyDescent="0.25">
      <c r="A58" t="s">
        <v>9</v>
      </c>
      <c r="B58" t="s">
        <v>118</v>
      </c>
      <c r="C58" t="s">
        <v>136</v>
      </c>
      <c r="D58" t="s">
        <v>120</v>
      </c>
      <c r="E58" t="s">
        <v>121</v>
      </c>
      <c r="F58" t="s">
        <v>129</v>
      </c>
      <c r="G58" t="s">
        <v>15</v>
      </c>
      <c r="H58" t="str">
        <f>"10-SEP-21"</f>
        <v>10-SEP-21</v>
      </c>
      <c r="I58" t="s">
        <v>75</v>
      </c>
    </row>
    <row r="59" spans="1:9" x14ac:dyDescent="0.25">
      <c r="A59" t="s">
        <v>9</v>
      </c>
      <c r="B59" t="s">
        <v>118</v>
      </c>
      <c r="C59" t="s">
        <v>137</v>
      </c>
      <c r="D59" t="s">
        <v>120</v>
      </c>
      <c r="E59" t="s">
        <v>121</v>
      </c>
      <c r="F59" t="s">
        <v>129</v>
      </c>
      <c r="G59" t="s">
        <v>15</v>
      </c>
      <c r="H59" t="str">
        <f>"08-SEP-21"</f>
        <v>08-SEP-21</v>
      </c>
      <c r="I59" t="s">
        <v>75</v>
      </c>
    </row>
    <row r="60" spans="1:9" x14ac:dyDescent="0.25">
      <c r="A60" t="s">
        <v>9</v>
      </c>
      <c r="B60" t="s">
        <v>138</v>
      </c>
      <c r="C60" t="s">
        <v>139</v>
      </c>
      <c r="D60" t="s">
        <v>120</v>
      </c>
      <c r="E60" t="s">
        <v>140</v>
      </c>
      <c r="F60" t="s">
        <v>141</v>
      </c>
      <c r="G60" t="s">
        <v>67</v>
      </c>
      <c r="H60" t="str">
        <f>"11-MAR-13"</f>
        <v>11-MAR-13</v>
      </c>
      <c r="I60" t="s">
        <v>142</v>
      </c>
    </row>
    <row r="61" spans="1:9" x14ac:dyDescent="0.25">
      <c r="A61" t="s">
        <v>9</v>
      </c>
      <c r="B61" t="s">
        <v>38</v>
      </c>
      <c r="C61" t="s">
        <v>143</v>
      </c>
      <c r="D61" t="s">
        <v>120</v>
      </c>
      <c r="E61" t="s">
        <v>140</v>
      </c>
      <c r="F61" t="s">
        <v>144</v>
      </c>
      <c r="G61" t="s">
        <v>67</v>
      </c>
      <c r="H61" t="str">
        <f>"28-OCT-21"</f>
        <v>28-OCT-21</v>
      </c>
      <c r="I61" t="s">
        <v>54</v>
      </c>
    </row>
    <row r="62" spans="1:9" x14ac:dyDescent="0.25">
      <c r="A62" t="s">
        <v>9</v>
      </c>
      <c r="B62" t="s">
        <v>38</v>
      </c>
      <c r="C62" t="s">
        <v>145</v>
      </c>
      <c r="D62" t="s">
        <v>120</v>
      </c>
      <c r="E62" t="s">
        <v>140</v>
      </c>
      <c r="F62" t="s">
        <v>144</v>
      </c>
      <c r="G62" t="s">
        <v>67</v>
      </c>
      <c r="H62" t="str">
        <f>"26-JUN-18"</f>
        <v>26-JUN-18</v>
      </c>
      <c r="I62" t="s">
        <v>54</v>
      </c>
    </row>
    <row r="63" spans="1:9" x14ac:dyDescent="0.25">
      <c r="A63" t="s">
        <v>9</v>
      </c>
      <c r="B63" t="s">
        <v>146</v>
      </c>
      <c r="C63" t="s">
        <v>147</v>
      </c>
      <c r="D63" t="s">
        <v>120</v>
      </c>
      <c r="E63" t="s">
        <v>148</v>
      </c>
      <c r="F63" t="s">
        <v>149</v>
      </c>
      <c r="G63" t="s">
        <v>15</v>
      </c>
      <c r="H63" t="str">
        <f>"18-JUL-14"</f>
        <v>18-JUL-14</v>
      </c>
      <c r="I63" t="s">
        <v>54</v>
      </c>
    </row>
    <row r="64" spans="1:9" x14ac:dyDescent="0.25">
      <c r="A64" t="s">
        <v>9</v>
      </c>
      <c r="B64" t="s">
        <v>150</v>
      </c>
      <c r="C64" t="s">
        <v>151</v>
      </c>
      <c r="D64" t="s">
        <v>120</v>
      </c>
      <c r="E64" t="s">
        <v>148</v>
      </c>
      <c r="F64" t="s">
        <v>152</v>
      </c>
      <c r="G64" t="s">
        <v>15</v>
      </c>
      <c r="H64" t="str">
        <f>"24-JUL-19"</f>
        <v>24-JUL-19</v>
      </c>
      <c r="I64" t="s">
        <v>68</v>
      </c>
    </row>
    <row r="65" spans="1:9" x14ac:dyDescent="0.25">
      <c r="A65" t="s">
        <v>9</v>
      </c>
      <c r="B65" t="s">
        <v>153</v>
      </c>
      <c r="C65" t="s">
        <v>154</v>
      </c>
      <c r="D65" t="s">
        <v>120</v>
      </c>
      <c r="E65" t="s">
        <v>155</v>
      </c>
      <c r="F65" t="s">
        <v>156</v>
      </c>
      <c r="G65" t="s">
        <v>15</v>
      </c>
      <c r="H65" t="str">
        <f>"01-DEC-21"</f>
        <v>01-DEC-21</v>
      </c>
      <c r="I65" t="s">
        <v>68</v>
      </c>
    </row>
    <row r="66" spans="1:9" x14ac:dyDescent="0.25">
      <c r="A66" t="s">
        <v>9</v>
      </c>
      <c r="B66" t="s">
        <v>157</v>
      </c>
      <c r="C66" t="s">
        <v>158</v>
      </c>
      <c r="D66" t="s">
        <v>120</v>
      </c>
      <c r="E66" t="s">
        <v>155</v>
      </c>
      <c r="F66" t="s">
        <v>159</v>
      </c>
      <c r="G66" t="s">
        <v>15</v>
      </c>
      <c r="H66" t="str">
        <f>"09-FEB-22"</f>
        <v>09-FEB-22</v>
      </c>
      <c r="I66" t="s">
        <v>68</v>
      </c>
    </row>
    <row r="67" spans="1:9" x14ac:dyDescent="0.25">
      <c r="A67" t="s">
        <v>9</v>
      </c>
      <c r="B67" t="s">
        <v>79</v>
      </c>
      <c r="C67" t="s">
        <v>160</v>
      </c>
      <c r="D67" t="s">
        <v>120</v>
      </c>
      <c r="E67" t="s">
        <v>161</v>
      </c>
      <c r="F67" t="s">
        <v>162</v>
      </c>
      <c r="G67" t="s">
        <v>67</v>
      </c>
      <c r="H67" t="str">
        <f>"09-NOV-21"</f>
        <v>09-NOV-21</v>
      </c>
      <c r="I67" t="s">
        <v>68</v>
      </c>
    </row>
    <row r="68" spans="1:9" x14ac:dyDescent="0.25">
      <c r="A68" t="s">
        <v>9</v>
      </c>
      <c r="B68" t="s">
        <v>79</v>
      </c>
      <c r="C68" t="s">
        <v>163</v>
      </c>
      <c r="D68" t="s">
        <v>120</v>
      </c>
      <c r="E68" t="s">
        <v>161</v>
      </c>
      <c r="F68" t="s">
        <v>162</v>
      </c>
      <c r="G68" t="s">
        <v>67</v>
      </c>
      <c r="H68" t="str">
        <f>"19-OCT-21"</f>
        <v>19-OCT-21</v>
      </c>
      <c r="I68" t="s">
        <v>68</v>
      </c>
    </row>
    <row r="69" spans="1:9" x14ac:dyDescent="0.25">
      <c r="A69" t="s">
        <v>9</v>
      </c>
      <c r="B69" t="s">
        <v>79</v>
      </c>
      <c r="C69" t="s">
        <v>164</v>
      </c>
      <c r="D69" t="s">
        <v>120</v>
      </c>
      <c r="E69" t="s">
        <v>161</v>
      </c>
      <c r="F69" t="s">
        <v>165</v>
      </c>
      <c r="G69" t="s">
        <v>67</v>
      </c>
      <c r="H69" t="str">
        <f>"28-MAY-21"</f>
        <v>28-MAY-21</v>
      </c>
      <c r="I69" t="s">
        <v>54</v>
      </c>
    </row>
    <row r="70" spans="1:9" x14ac:dyDescent="0.25">
      <c r="A70" t="s">
        <v>9</v>
      </c>
      <c r="B70" t="s">
        <v>79</v>
      </c>
      <c r="C70" t="s">
        <v>166</v>
      </c>
      <c r="D70" t="s">
        <v>120</v>
      </c>
      <c r="E70" t="s">
        <v>161</v>
      </c>
      <c r="F70" t="s">
        <v>167</v>
      </c>
      <c r="G70" t="s">
        <v>15</v>
      </c>
      <c r="H70" t="str">
        <f>"21-JUN-21"</f>
        <v>21-JUN-21</v>
      </c>
      <c r="I70" t="s">
        <v>68</v>
      </c>
    </row>
    <row r="71" spans="1:9" x14ac:dyDescent="0.25">
      <c r="A71" t="s">
        <v>9</v>
      </c>
      <c r="B71" t="s">
        <v>64</v>
      </c>
      <c r="C71" t="s">
        <v>168</v>
      </c>
      <c r="D71" t="s">
        <v>120</v>
      </c>
      <c r="E71" t="s">
        <v>161</v>
      </c>
      <c r="F71" t="s">
        <v>169</v>
      </c>
      <c r="G71" t="s">
        <v>15</v>
      </c>
      <c r="H71" t="str">
        <f>"03-NOV-21"</f>
        <v>03-NOV-21</v>
      </c>
      <c r="I71" t="s">
        <v>54</v>
      </c>
    </row>
    <row r="72" spans="1:9" x14ac:dyDescent="0.25">
      <c r="A72" t="s">
        <v>9</v>
      </c>
      <c r="B72" t="s">
        <v>25</v>
      </c>
      <c r="C72" t="s">
        <v>170</v>
      </c>
      <c r="D72" t="s">
        <v>120</v>
      </c>
      <c r="E72" t="s">
        <v>161</v>
      </c>
      <c r="F72" t="s">
        <v>171</v>
      </c>
      <c r="G72" t="s">
        <v>67</v>
      </c>
      <c r="H72" t="str">
        <f>"01-FEB-22"</f>
        <v>01-FEB-22</v>
      </c>
      <c r="I72" t="s">
        <v>68</v>
      </c>
    </row>
    <row r="73" spans="1:9" x14ac:dyDescent="0.25">
      <c r="A73" t="s">
        <v>9</v>
      </c>
      <c r="B73" t="s">
        <v>79</v>
      </c>
      <c r="C73" t="s">
        <v>172</v>
      </c>
      <c r="D73" t="s">
        <v>120</v>
      </c>
      <c r="E73" t="s">
        <v>161</v>
      </c>
      <c r="F73" t="s">
        <v>173</v>
      </c>
      <c r="G73" t="s">
        <v>67</v>
      </c>
      <c r="H73" t="str">
        <f>"12-SEP-18"</f>
        <v>12-SEP-18</v>
      </c>
      <c r="I73" t="s">
        <v>68</v>
      </c>
    </row>
    <row r="74" spans="1:9" x14ac:dyDescent="0.25">
      <c r="A74" t="s">
        <v>9</v>
      </c>
      <c r="B74" t="s">
        <v>76</v>
      </c>
      <c r="C74" t="s">
        <v>174</v>
      </c>
      <c r="D74" t="s">
        <v>175</v>
      </c>
      <c r="G74" t="s">
        <v>67</v>
      </c>
      <c r="H74" t="str">
        <f>"28-JUL-21"</f>
        <v>28-JUL-21</v>
      </c>
      <c r="I74" t="s">
        <v>54</v>
      </c>
    </row>
    <row r="75" spans="1:9" x14ac:dyDescent="0.25">
      <c r="A75" t="s">
        <v>9</v>
      </c>
      <c r="B75" t="s">
        <v>76</v>
      </c>
      <c r="C75" t="s">
        <v>176</v>
      </c>
      <c r="D75" t="s">
        <v>175</v>
      </c>
      <c r="G75" t="s">
        <v>15</v>
      </c>
      <c r="H75" t="str">
        <f>"20-OCT-21"</f>
        <v>20-OCT-21</v>
      </c>
      <c r="I75" t="s">
        <v>54</v>
      </c>
    </row>
    <row r="76" spans="1:9" x14ac:dyDescent="0.25">
      <c r="A76" t="s">
        <v>9</v>
      </c>
      <c r="B76" t="s">
        <v>177</v>
      </c>
      <c r="C76" t="s">
        <v>178</v>
      </c>
      <c r="D76" t="s">
        <v>179</v>
      </c>
      <c r="E76" t="s">
        <v>180</v>
      </c>
      <c r="F76" t="s">
        <v>180</v>
      </c>
      <c r="G76" t="s">
        <v>67</v>
      </c>
      <c r="H76" t="str">
        <f>"20-DEC-06"</f>
        <v>20-DEC-06</v>
      </c>
      <c r="I76" t="s">
        <v>75</v>
      </c>
    </row>
    <row r="77" spans="1:9" x14ac:dyDescent="0.25">
      <c r="A77" t="s">
        <v>9</v>
      </c>
      <c r="B77" t="s">
        <v>103</v>
      </c>
      <c r="C77" t="s">
        <v>181</v>
      </c>
      <c r="D77" t="s">
        <v>182</v>
      </c>
      <c r="E77" t="s">
        <v>183</v>
      </c>
      <c r="G77" t="s">
        <v>15</v>
      </c>
      <c r="H77" t="str">
        <f>"01-APR-22"</f>
        <v>01-APR-22</v>
      </c>
      <c r="I77" t="s">
        <v>68</v>
      </c>
    </row>
    <row r="78" spans="1:9" x14ac:dyDescent="0.25">
      <c r="A78" t="s">
        <v>9</v>
      </c>
      <c r="B78" t="s">
        <v>103</v>
      </c>
      <c r="C78" t="s">
        <v>184</v>
      </c>
      <c r="D78" t="s">
        <v>182</v>
      </c>
      <c r="E78" t="s">
        <v>183</v>
      </c>
      <c r="G78" t="s">
        <v>15</v>
      </c>
      <c r="H78" t="str">
        <f>"01-APR-22"</f>
        <v>01-APR-22</v>
      </c>
      <c r="I78" t="s">
        <v>68</v>
      </c>
    </row>
    <row r="79" spans="1:9" x14ac:dyDescent="0.25">
      <c r="A79" t="s">
        <v>9</v>
      </c>
      <c r="B79" t="s">
        <v>103</v>
      </c>
      <c r="C79" t="s">
        <v>185</v>
      </c>
      <c r="D79" t="s">
        <v>182</v>
      </c>
      <c r="E79" t="s">
        <v>183</v>
      </c>
      <c r="G79" t="s">
        <v>15</v>
      </c>
      <c r="H79" t="str">
        <f>"01-APR-22"</f>
        <v>01-APR-22</v>
      </c>
      <c r="I79" t="s">
        <v>68</v>
      </c>
    </row>
    <row r="80" spans="1:9" x14ac:dyDescent="0.25">
      <c r="A80" t="s">
        <v>9</v>
      </c>
      <c r="B80" t="s">
        <v>103</v>
      </c>
      <c r="C80" t="s">
        <v>186</v>
      </c>
      <c r="D80" t="s">
        <v>182</v>
      </c>
      <c r="E80" t="s">
        <v>183</v>
      </c>
      <c r="G80" t="s">
        <v>15</v>
      </c>
      <c r="H80" t="str">
        <f>"01-APR-22"</f>
        <v>01-APR-22</v>
      </c>
      <c r="I80" t="s">
        <v>68</v>
      </c>
    </row>
    <row r="81" spans="1:9" x14ac:dyDescent="0.25">
      <c r="A81" t="s">
        <v>9</v>
      </c>
      <c r="B81" t="s">
        <v>103</v>
      </c>
      <c r="C81" t="s">
        <v>187</v>
      </c>
      <c r="D81" t="s">
        <v>182</v>
      </c>
      <c r="E81" t="s">
        <v>183</v>
      </c>
      <c r="G81" t="s">
        <v>15</v>
      </c>
      <c r="H81" t="str">
        <f>"08-FEB-21"</f>
        <v>08-FEB-21</v>
      </c>
      <c r="I81" t="s">
        <v>68</v>
      </c>
    </row>
    <row r="82" spans="1:9" x14ac:dyDescent="0.25">
      <c r="A82" t="s">
        <v>9</v>
      </c>
      <c r="B82" t="s">
        <v>103</v>
      </c>
      <c r="C82" t="s">
        <v>188</v>
      </c>
      <c r="D82" t="s">
        <v>182</v>
      </c>
      <c r="E82" t="s">
        <v>183</v>
      </c>
      <c r="G82" t="s">
        <v>15</v>
      </c>
      <c r="H82" t="str">
        <f>"01-APR-22"</f>
        <v>01-APR-22</v>
      </c>
      <c r="I82" t="s">
        <v>68</v>
      </c>
    </row>
    <row r="83" spans="1:9" x14ac:dyDescent="0.25">
      <c r="A83" t="s">
        <v>9</v>
      </c>
      <c r="B83" t="s">
        <v>79</v>
      </c>
      <c r="C83" t="s">
        <v>189</v>
      </c>
      <c r="D83" t="s">
        <v>182</v>
      </c>
      <c r="E83" t="s">
        <v>190</v>
      </c>
      <c r="F83" t="s">
        <v>191</v>
      </c>
      <c r="G83" t="s">
        <v>67</v>
      </c>
      <c r="H83" t="str">
        <f>"22-DEC-20"</f>
        <v>22-DEC-20</v>
      </c>
      <c r="I83" t="s">
        <v>68</v>
      </c>
    </row>
    <row r="84" spans="1:9" x14ac:dyDescent="0.25">
      <c r="A84" t="s">
        <v>9</v>
      </c>
      <c r="B84" t="s">
        <v>79</v>
      </c>
      <c r="C84" t="s">
        <v>192</v>
      </c>
      <c r="D84" t="s">
        <v>182</v>
      </c>
      <c r="E84" t="s">
        <v>190</v>
      </c>
      <c r="F84" t="s">
        <v>193</v>
      </c>
      <c r="G84" t="s">
        <v>15</v>
      </c>
      <c r="H84" t="str">
        <f>"26-AUG-21"</f>
        <v>26-AUG-21</v>
      </c>
      <c r="I84" t="s">
        <v>142</v>
      </c>
    </row>
    <row r="85" spans="1:9" x14ac:dyDescent="0.25">
      <c r="A85" t="s">
        <v>9</v>
      </c>
      <c r="B85" t="s">
        <v>79</v>
      </c>
      <c r="C85" t="s">
        <v>194</v>
      </c>
      <c r="D85" t="s">
        <v>182</v>
      </c>
      <c r="E85" t="s">
        <v>190</v>
      </c>
      <c r="F85" t="s">
        <v>195</v>
      </c>
      <c r="G85" t="s">
        <v>15</v>
      </c>
      <c r="H85" t="str">
        <f>""</f>
        <v/>
      </c>
      <c r="I85" t="s">
        <v>63</v>
      </c>
    </row>
    <row r="86" spans="1:9" x14ac:dyDescent="0.25">
      <c r="A86" t="s">
        <v>9</v>
      </c>
      <c r="B86" t="s">
        <v>79</v>
      </c>
      <c r="C86" t="s">
        <v>196</v>
      </c>
      <c r="D86" t="s">
        <v>182</v>
      </c>
      <c r="E86" t="s">
        <v>190</v>
      </c>
      <c r="F86" t="s">
        <v>195</v>
      </c>
      <c r="G86" t="s">
        <v>67</v>
      </c>
      <c r="H86" t="str">
        <f>"19-MAY-21"</f>
        <v>19-MAY-21</v>
      </c>
      <c r="I86" t="s">
        <v>102</v>
      </c>
    </row>
    <row r="87" spans="1:9" x14ac:dyDescent="0.25">
      <c r="A87" t="s">
        <v>9</v>
      </c>
      <c r="B87" t="s">
        <v>79</v>
      </c>
      <c r="C87" t="s">
        <v>197</v>
      </c>
      <c r="D87" t="s">
        <v>182</v>
      </c>
      <c r="E87" t="s">
        <v>190</v>
      </c>
      <c r="F87" t="s">
        <v>198</v>
      </c>
      <c r="G87" t="s">
        <v>67</v>
      </c>
      <c r="H87" t="str">
        <f>"27-OCT-21"</f>
        <v>27-OCT-21</v>
      </c>
      <c r="I87" t="s">
        <v>75</v>
      </c>
    </row>
    <row r="88" spans="1:9" x14ac:dyDescent="0.25">
      <c r="A88" t="s">
        <v>9</v>
      </c>
      <c r="B88" t="s">
        <v>79</v>
      </c>
      <c r="C88" t="s">
        <v>199</v>
      </c>
      <c r="D88" t="s">
        <v>182</v>
      </c>
      <c r="E88" t="s">
        <v>190</v>
      </c>
      <c r="F88" t="s">
        <v>198</v>
      </c>
      <c r="G88" t="s">
        <v>15</v>
      </c>
      <c r="H88" t="str">
        <f>"30-OCT-21"</f>
        <v>30-OCT-21</v>
      </c>
      <c r="I88" t="s">
        <v>75</v>
      </c>
    </row>
    <row r="89" spans="1:9" x14ac:dyDescent="0.25">
      <c r="A89" t="s">
        <v>9</v>
      </c>
      <c r="B89" t="s">
        <v>79</v>
      </c>
      <c r="C89" t="s">
        <v>200</v>
      </c>
      <c r="D89" t="s">
        <v>182</v>
      </c>
      <c r="E89" t="s">
        <v>190</v>
      </c>
      <c r="F89" t="s">
        <v>201</v>
      </c>
      <c r="G89" t="s">
        <v>15</v>
      </c>
      <c r="H89" t="str">
        <f>"19-MAR-21"</f>
        <v>19-MAR-21</v>
      </c>
      <c r="I89" t="s">
        <v>142</v>
      </c>
    </row>
    <row r="90" spans="1:9" x14ac:dyDescent="0.25">
      <c r="A90" t="s">
        <v>9</v>
      </c>
      <c r="B90" t="s">
        <v>79</v>
      </c>
      <c r="C90" t="s">
        <v>202</v>
      </c>
      <c r="D90" t="s">
        <v>182</v>
      </c>
      <c r="E90" t="s">
        <v>190</v>
      </c>
      <c r="F90" t="s">
        <v>203</v>
      </c>
      <c r="G90" t="s">
        <v>67</v>
      </c>
      <c r="H90" t="str">
        <f>"13-JUL-21"</f>
        <v>13-JUL-21</v>
      </c>
      <c r="I90" t="s">
        <v>68</v>
      </c>
    </row>
    <row r="91" spans="1:9" x14ac:dyDescent="0.25">
      <c r="A91" t="s">
        <v>9</v>
      </c>
      <c r="B91" t="s">
        <v>79</v>
      </c>
      <c r="C91" t="s">
        <v>204</v>
      </c>
      <c r="D91" t="s">
        <v>182</v>
      </c>
      <c r="E91" t="s">
        <v>190</v>
      </c>
      <c r="F91" t="s">
        <v>205</v>
      </c>
      <c r="G91" t="s">
        <v>15</v>
      </c>
      <c r="H91" t="str">
        <f>"04-AUG-20"</f>
        <v>04-AUG-20</v>
      </c>
      <c r="I91" t="s">
        <v>68</v>
      </c>
    </row>
    <row r="92" spans="1:9" x14ac:dyDescent="0.25">
      <c r="A92" t="s">
        <v>9</v>
      </c>
      <c r="B92" t="s">
        <v>79</v>
      </c>
      <c r="C92" t="s">
        <v>206</v>
      </c>
      <c r="D92" t="s">
        <v>182</v>
      </c>
      <c r="E92" t="s">
        <v>190</v>
      </c>
      <c r="F92" t="s">
        <v>205</v>
      </c>
      <c r="G92" t="s">
        <v>15</v>
      </c>
      <c r="H92" t="str">
        <f>"04-AUG-20"</f>
        <v>04-AUG-20</v>
      </c>
      <c r="I92" t="s">
        <v>68</v>
      </c>
    </row>
    <row r="93" spans="1:9" x14ac:dyDescent="0.25">
      <c r="A93" t="s">
        <v>9</v>
      </c>
      <c r="B93" t="s">
        <v>79</v>
      </c>
      <c r="C93" t="s">
        <v>207</v>
      </c>
      <c r="D93" t="s">
        <v>182</v>
      </c>
      <c r="E93" t="s">
        <v>190</v>
      </c>
      <c r="F93" t="s">
        <v>208</v>
      </c>
      <c r="G93" t="s">
        <v>67</v>
      </c>
      <c r="H93" t="str">
        <f>"20-OCT-20"</f>
        <v>20-OCT-20</v>
      </c>
      <c r="I93" t="s">
        <v>142</v>
      </c>
    </row>
    <row r="94" spans="1:9" x14ac:dyDescent="0.25">
      <c r="A94" t="s">
        <v>9</v>
      </c>
      <c r="B94" t="s">
        <v>79</v>
      </c>
      <c r="C94" t="s">
        <v>209</v>
      </c>
      <c r="D94" t="s">
        <v>182</v>
      </c>
      <c r="E94" t="s">
        <v>190</v>
      </c>
      <c r="F94" t="s">
        <v>208</v>
      </c>
      <c r="G94" t="s">
        <v>67</v>
      </c>
      <c r="H94" t="str">
        <f>"20-OCT-20"</f>
        <v>20-OCT-20</v>
      </c>
      <c r="I94" t="s">
        <v>142</v>
      </c>
    </row>
    <row r="95" spans="1:9" x14ac:dyDescent="0.25">
      <c r="A95" t="s">
        <v>9</v>
      </c>
      <c r="B95" t="s">
        <v>79</v>
      </c>
      <c r="C95" t="s">
        <v>210</v>
      </c>
      <c r="D95" t="s">
        <v>182</v>
      </c>
      <c r="E95" t="s">
        <v>190</v>
      </c>
      <c r="F95" t="s">
        <v>211</v>
      </c>
      <c r="G95" t="s">
        <v>15</v>
      </c>
      <c r="H95" t="str">
        <f>"16-APR-14"</f>
        <v>16-APR-14</v>
      </c>
      <c r="I95" t="s">
        <v>54</v>
      </c>
    </row>
    <row r="96" spans="1:9" x14ac:dyDescent="0.25">
      <c r="A96" t="s">
        <v>9</v>
      </c>
      <c r="B96" t="s">
        <v>79</v>
      </c>
      <c r="C96" t="s">
        <v>212</v>
      </c>
      <c r="D96" t="s">
        <v>182</v>
      </c>
      <c r="E96" t="s">
        <v>190</v>
      </c>
      <c r="F96" t="s">
        <v>211</v>
      </c>
      <c r="G96" t="s">
        <v>15</v>
      </c>
      <c r="H96" t="str">
        <f>"01-JUN-21"</f>
        <v>01-JUN-21</v>
      </c>
      <c r="I96" t="s">
        <v>63</v>
      </c>
    </row>
    <row r="97" spans="1:9" x14ac:dyDescent="0.25">
      <c r="A97" t="s">
        <v>9</v>
      </c>
      <c r="B97" t="s">
        <v>79</v>
      </c>
      <c r="C97" t="s">
        <v>213</v>
      </c>
      <c r="D97" t="s">
        <v>182</v>
      </c>
      <c r="E97" t="s">
        <v>190</v>
      </c>
      <c r="F97" t="s">
        <v>214</v>
      </c>
      <c r="G97" t="s">
        <v>15</v>
      </c>
      <c r="H97" t="str">
        <f>""</f>
        <v/>
      </c>
      <c r="I97" t="s">
        <v>63</v>
      </c>
    </row>
    <row r="98" spans="1:9" x14ac:dyDescent="0.25">
      <c r="A98" t="s">
        <v>9</v>
      </c>
      <c r="B98" t="s">
        <v>79</v>
      </c>
      <c r="C98" t="s">
        <v>215</v>
      </c>
      <c r="D98" t="s">
        <v>182</v>
      </c>
      <c r="E98" t="s">
        <v>190</v>
      </c>
      <c r="F98" t="s">
        <v>214</v>
      </c>
      <c r="G98" t="s">
        <v>15</v>
      </c>
      <c r="H98" t="str">
        <f>""</f>
        <v/>
      </c>
      <c r="I98" t="s">
        <v>63</v>
      </c>
    </row>
    <row r="99" spans="1:9" x14ac:dyDescent="0.25">
      <c r="A99" t="s">
        <v>9</v>
      </c>
      <c r="B99" t="s">
        <v>79</v>
      </c>
      <c r="C99" t="s">
        <v>216</v>
      </c>
      <c r="D99" t="s">
        <v>182</v>
      </c>
      <c r="E99" t="s">
        <v>190</v>
      </c>
      <c r="F99" t="s">
        <v>214</v>
      </c>
      <c r="G99" t="s">
        <v>15</v>
      </c>
      <c r="H99" t="str">
        <f>""</f>
        <v/>
      </c>
      <c r="I99" t="s">
        <v>63</v>
      </c>
    </row>
    <row r="100" spans="1:9" x14ac:dyDescent="0.25">
      <c r="A100" t="s">
        <v>9</v>
      </c>
      <c r="B100" t="s">
        <v>79</v>
      </c>
      <c r="C100" t="s">
        <v>217</v>
      </c>
      <c r="D100" t="s">
        <v>182</v>
      </c>
      <c r="E100" t="s">
        <v>190</v>
      </c>
      <c r="F100" t="s">
        <v>214</v>
      </c>
      <c r="G100" t="s">
        <v>15</v>
      </c>
      <c r="H100" t="str">
        <f>""</f>
        <v/>
      </c>
      <c r="I100" t="s">
        <v>63</v>
      </c>
    </row>
    <row r="101" spans="1:9" x14ac:dyDescent="0.25">
      <c r="A101" t="s">
        <v>9</v>
      </c>
      <c r="B101" t="s">
        <v>79</v>
      </c>
      <c r="C101" t="s">
        <v>218</v>
      </c>
      <c r="D101" t="s">
        <v>182</v>
      </c>
      <c r="E101" t="s">
        <v>190</v>
      </c>
      <c r="F101" t="s">
        <v>214</v>
      </c>
      <c r="G101" t="s">
        <v>15</v>
      </c>
      <c r="H101" t="str">
        <f>""</f>
        <v/>
      </c>
      <c r="I101" t="s">
        <v>63</v>
      </c>
    </row>
    <row r="102" spans="1:9" x14ac:dyDescent="0.25">
      <c r="A102" t="s">
        <v>9</v>
      </c>
      <c r="B102" t="s">
        <v>79</v>
      </c>
      <c r="C102" t="s">
        <v>219</v>
      </c>
      <c r="D102" t="s">
        <v>182</v>
      </c>
      <c r="E102" t="s">
        <v>190</v>
      </c>
      <c r="F102" t="s">
        <v>214</v>
      </c>
      <c r="G102" t="s">
        <v>15</v>
      </c>
      <c r="H102" t="str">
        <f>""</f>
        <v/>
      </c>
      <c r="I102" t="s">
        <v>63</v>
      </c>
    </row>
    <row r="103" spans="1:9" x14ac:dyDescent="0.25">
      <c r="A103" t="s">
        <v>9</v>
      </c>
      <c r="B103" t="s">
        <v>79</v>
      </c>
      <c r="C103" t="s">
        <v>220</v>
      </c>
      <c r="D103" t="s">
        <v>182</v>
      </c>
      <c r="E103" t="s">
        <v>190</v>
      </c>
      <c r="G103" t="s">
        <v>15</v>
      </c>
      <c r="H103" t="str">
        <f>"21-JAN-21"</f>
        <v>21-JAN-21</v>
      </c>
      <c r="I103" t="s">
        <v>63</v>
      </c>
    </row>
    <row r="104" spans="1:9" x14ac:dyDescent="0.25">
      <c r="A104" t="s">
        <v>9</v>
      </c>
      <c r="B104" t="s">
        <v>79</v>
      </c>
      <c r="C104" t="s">
        <v>221</v>
      </c>
      <c r="D104" t="s">
        <v>182</v>
      </c>
      <c r="E104" t="s">
        <v>190</v>
      </c>
      <c r="G104" t="s">
        <v>15</v>
      </c>
      <c r="H104" t="str">
        <f>"01-MAY-21"</f>
        <v>01-MAY-21</v>
      </c>
      <c r="I104" t="s">
        <v>142</v>
      </c>
    </row>
    <row r="105" spans="1:9" x14ac:dyDescent="0.25">
      <c r="A105" t="s">
        <v>9</v>
      </c>
      <c r="B105" t="s">
        <v>79</v>
      </c>
      <c r="C105" t="s">
        <v>222</v>
      </c>
      <c r="D105" t="s">
        <v>182</v>
      </c>
      <c r="E105" t="s">
        <v>190</v>
      </c>
      <c r="G105" t="s">
        <v>15</v>
      </c>
      <c r="H105" t="str">
        <f>"20-JAN-21"</f>
        <v>20-JAN-21</v>
      </c>
      <c r="I105" t="s">
        <v>63</v>
      </c>
    </row>
    <row r="106" spans="1:9" x14ac:dyDescent="0.25">
      <c r="A106" t="s">
        <v>9</v>
      </c>
      <c r="B106" t="s">
        <v>79</v>
      </c>
      <c r="C106" t="s">
        <v>223</v>
      </c>
      <c r="D106" t="s">
        <v>182</v>
      </c>
      <c r="E106" t="s">
        <v>190</v>
      </c>
      <c r="G106" t="s">
        <v>15</v>
      </c>
      <c r="H106" t="str">
        <f>"04-APR-22"</f>
        <v>04-APR-22</v>
      </c>
      <c r="I106" t="s">
        <v>102</v>
      </c>
    </row>
    <row r="107" spans="1:9" x14ac:dyDescent="0.25">
      <c r="A107" t="s">
        <v>9</v>
      </c>
      <c r="B107" t="s">
        <v>106</v>
      </c>
      <c r="C107" t="s">
        <v>224</v>
      </c>
      <c r="D107" t="s">
        <v>182</v>
      </c>
      <c r="E107" t="s">
        <v>225</v>
      </c>
      <c r="F107" t="s">
        <v>226</v>
      </c>
      <c r="G107" t="s">
        <v>15</v>
      </c>
      <c r="H107" t="str">
        <f>"03-JUN-21"</f>
        <v>03-JUN-21</v>
      </c>
      <c r="I107" t="s">
        <v>63</v>
      </c>
    </row>
    <row r="108" spans="1:9" x14ac:dyDescent="0.25">
      <c r="A108" t="s">
        <v>9</v>
      </c>
      <c r="B108" t="s">
        <v>106</v>
      </c>
      <c r="C108" t="s">
        <v>227</v>
      </c>
      <c r="D108" t="s">
        <v>182</v>
      </c>
      <c r="E108" t="s">
        <v>225</v>
      </c>
      <c r="F108" t="s">
        <v>226</v>
      </c>
      <c r="G108" t="s">
        <v>15</v>
      </c>
      <c r="H108" t="str">
        <f>"20-MAY-21"</f>
        <v>20-MAY-21</v>
      </c>
      <c r="I108" t="s">
        <v>63</v>
      </c>
    </row>
    <row r="109" spans="1:9" x14ac:dyDescent="0.25">
      <c r="A109" t="s">
        <v>9</v>
      </c>
      <c r="B109" t="s">
        <v>106</v>
      </c>
      <c r="C109" t="s">
        <v>228</v>
      </c>
      <c r="D109" t="s">
        <v>182</v>
      </c>
      <c r="E109" t="s">
        <v>225</v>
      </c>
      <c r="F109" t="s">
        <v>226</v>
      </c>
      <c r="G109" t="s">
        <v>15</v>
      </c>
      <c r="H109" t="str">
        <f>"10-JUN-21"</f>
        <v>10-JUN-21</v>
      </c>
      <c r="I109" t="s">
        <v>63</v>
      </c>
    </row>
    <row r="110" spans="1:9" x14ac:dyDescent="0.25">
      <c r="A110" t="s">
        <v>9</v>
      </c>
      <c r="B110" t="s">
        <v>106</v>
      </c>
      <c r="C110" t="s">
        <v>229</v>
      </c>
      <c r="D110" t="s">
        <v>182</v>
      </c>
      <c r="E110" t="s">
        <v>225</v>
      </c>
      <c r="F110" t="s">
        <v>226</v>
      </c>
      <c r="G110" t="s">
        <v>15</v>
      </c>
      <c r="H110" t="str">
        <f>"28-OCT-21"</f>
        <v>28-OCT-21</v>
      </c>
      <c r="I110" t="s">
        <v>63</v>
      </c>
    </row>
    <row r="111" spans="1:9" x14ac:dyDescent="0.25">
      <c r="A111" t="s">
        <v>9</v>
      </c>
      <c r="B111" t="s">
        <v>106</v>
      </c>
      <c r="C111" t="s">
        <v>230</v>
      </c>
      <c r="D111" t="s">
        <v>182</v>
      </c>
      <c r="E111" t="s">
        <v>225</v>
      </c>
      <c r="F111" t="s">
        <v>226</v>
      </c>
      <c r="G111" t="s">
        <v>15</v>
      </c>
      <c r="H111" t="str">
        <f>"21-OCT-21"</f>
        <v>21-OCT-21</v>
      </c>
      <c r="I111" t="s">
        <v>63</v>
      </c>
    </row>
    <row r="112" spans="1:9" x14ac:dyDescent="0.25">
      <c r="A112" t="s">
        <v>9</v>
      </c>
      <c r="B112" t="s">
        <v>106</v>
      </c>
      <c r="C112" t="s">
        <v>231</v>
      </c>
      <c r="D112" t="s">
        <v>182</v>
      </c>
      <c r="E112" t="s">
        <v>225</v>
      </c>
      <c r="F112" t="s">
        <v>226</v>
      </c>
      <c r="G112" t="s">
        <v>15</v>
      </c>
      <c r="H112" t="str">
        <f>"14-OCT-21"</f>
        <v>14-OCT-21</v>
      </c>
      <c r="I112" t="s">
        <v>63</v>
      </c>
    </row>
    <row r="113" spans="1:9" x14ac:dyDescent="0.25">
      <c r="A113" t="s">
        <v>9</v>
      </c>
      <c r="B113" t="s">
        <v>113</v>
      </c>
      <c r="C113" t="s">
        <v>232</v>
      </c>
      <c r="D113" t="s">
        <v>182</v>
      </c>
      <c r="E113" t="s">
        <v>233</v>
      </c>
      <c r="F113" t="s">
        <v>234</v>
      </c>
      <c r="G113" t="s">
        <v>15</v>
      </c>
      <c r="H113" t="str">
        <f>"23-SEP-21"</f>
        <v>23-SEP-21</v>
      </c>
      <c r="I113" t="s">
        <v>68</v>
      </c>
    </row>
    <row r="114" spans="1:9" x14ac:dyDescent="0.25">
      <c r="A114" t="s">
        <v>9</v>
      </c>
      <c r="B114" t="s">
        <v>113</v>
      </c>
      <c r="C114" t="s">
        <v>235</v>
      </c>
      <c r="D114" t="s">
        <v>182</v>
      </c>
      <c r="E114" t="s">
        <v>233</v>
      </c>
      <c r="F114" t="s">
        <v>234</v>
      </c>
      <c r="G114" t="s">
        <v>15</v>
      </c>
      <c r="H114" t="str">
        <f>"27-SEP-21"</f>
        <v>27-SEP-21</v>
      </c>
      <c r="I114" t="s">
        <v>68</v>
      </c>
    </row>
    <row r="115" spans="1:9" x14ac:dyDescent="0.25">
      <c r="A115" t="s">
        <v>9</v>
      </c>
      <c r="B115" t="s">
        <v>113</v>
      </c>
      <c r="C115" t="s">
        <v>236</v>
      </c>
      <c r="D115" t="s">
        <v>182</v>
      </c>
      <c r="E115" t="s">
        <v>233</v>
      </c>
      <c r="F115" t="s">
        <v>234</v>
      </c>
      <c r="G115" t="s">
        <v>67</v>
      </c>
      <c r="H115" t="str">
        <f>"13-OCT-21"</f>
        <v>13-OCT-21</v>
      </c>
      <c r="I115" t="s">
        <v>68</v>
      </c>
    </row>
    <row r="116" spans="1:9" x14ac:dyDescent="0.25">
      <c r="A116" t="s">
        <v>9</v>
      </c>
      <c r="B116" t="s">
        <v>64</v>
      </c>
      <c r="C116" t="s">
        <v>237</v>
      </c>
      <c r="D116" t="s">
        <v>182</v>
      </c>
      <c r="E116" t="s">
        <v>238</v>
      </c>
      <c r="F116" t="s">
        <v>239</v>
      </c>
      <c r="G116" t="s">
        <v>15</v>
      </c>
      <c r="H116" t="str">
        <f>"14-MAR-22"</f>
        <v>14-MAR-22</v>
      </c>
      <c r="I116" t="s">
        <v>68</v>
      </c>
    </row>
    <row r="117" spans="1:9" x14ac:dyDescent="0.25">
      <c r="A117" t="s">
        <v>9</v>
      </c>
      <c r="B117" t="s">
        <v>64</v>
      </c>
      <c r="C117" t="s">
        <v>240</v>
      </c>
      <c r="D117" t="s">
        <v>182</v>
      </c>
      <c r="E117" t="s">
        <v>238</v>
      </c>
      <c r="F117" t="s">
        <v>239</v>
      </c>
      <c r="G117" t="s">
        <v>15</v>
      </c>
      <c r="H117" t="str">
        <f>"15-MAR-22"</f>
        <v>15-MAR-22</v>
      </c>
      <c r="I117" t="s">
        <v>68</v>
      </c>
    </row>
    <row r="118" spans="1:9" x14ac:dyDescent="0.25">
      <c r="A118" t="s">
        <v>9</v>
      </c>
      <c r="B118" t="s">
        <v>64</v>
      </c>
      <c r="C118" t="s">
        <v>241</v>
      </c>
      <c r="D118" t="s">
        <v>182</v>
      </c>
      <c r="E118" t="s">
        <v>238</v>
      </c>
      <c r="F118" t="s">
        <v>239</v>
      </c>
      <c r="G118" t="s">
        <v>15</v>
      </c>
      <c r="H118" t="str">
        <f>"15-MAR-22"</f>
        <v>15-MAR-22</v>
      </c>
      <c r="I118" t="s">
        <v>68</v>
      </c>
    </row>
    <row r="119" spans="1:9" x14ac:dyDescent="0.25">
      <c r="A119" t="s">
        <v>9</v>
      </c>
      <c r="B119" t="s">
        <v>64</v>
      </c>
      <c r="C119" t="s">
        <v>242</v>
      </c>
      <c r="D119" t="s">
        <v>182</v>
      </c>
      <c r="E119" t="s">
        <v>238</v>
      </c>
      <c r="F119" t="s">
        <v>239</v>
      </c>
      <c r="G119" t="s">
        <v>15</v>
      </c>
      <c r="H119" t="str">
        <f>"10-MAR-22"</f>
        <v>10-MAR-22</v>
      </c>
      <c r="I119" t="s">
        <v>68</v>
      </c>
    </row>
    <row r="120" spans="1:9" x14ac:dyDescent="0.25">
      <c r="A120" t="s">
        <v>9</v>
      </c>
      <c r="B120" t="s">
        <v>64</v>
      </c>
      <c r="C120" t="s">
        <v>243</v>
      </c>
      <c r="D120" t="s">
        <v>182</v>
      </c>
      <c r="E120" t="s">
        <v>238</v>
      </c>
      <c r="F120" t="s">
        <v>239</v>
      </c>
      <c r="G120" t="s">
        <v>15</v>
      </c>
      <c r="H120" t="str">
        <f>"15-MAR-22"</f>
        <v>15-MAR-22</v>
      </c>
      <c r="I120" t="s">
        <v>68</v>
      </c>
    </row>
    <row r="121" spans="1:9" x14ac:dyDescent="0.25">
      <c r="A121" t="s">
        <v>9</v>
      </c>
      <c r="B121" t="s">
        <v>64</v>
      </c>
      <c r="C121" t="s">
        <v>244</v>
      </c>
      <c r="D121" t="s">
        <v>182</v>
      </c>
      <c r="E121" t="s">
        <v>238</v>
      </c>
      <c r="F121" t="s">
        <v>239</v>
      </c>
      <c r="G121" t="s">
        <v>15</v>
      </c>
      <c r="H121" t="str">
        <f>"23-SEP-21"</f>
        <v>23-SEP-21</v>
      </c>
      <c r="I121" t="s">
        <v>68</v>
      </c>
    </row>
    <row r="122" spans="1:9" x14ac:dyDescent="0.25">
      <c r="A122" t="s">
        <v>9</v>
      </c>
      <c r="B122" t="s">
        <v>64</v>
      </c>
      <c r="C122" t="s">
        <v>245</v>
      </c>
      <c r="D122" t="s">
        <v>182</v>
      </c>
      <c r="E122" t="s">
        <v>238</v>
      </c>
      <c r="F122" t="s">
        <v>239</v>
      </c>
      <c r="G122" t="s">
        <v>15</v>
      </c>
      <c r="H122" t="str">
        <f>"17-MAR-22"</f>
        <v>17-MAR-22</v>
      </c>
      <c r="I122" t="s">
        <v>68</v>
      </c>
    </row>
    <row r="123" spans="1:9" x14ac:dyDescent="0.25">
      <c r="A123" t="s">
        <v>9</v>
      </c>
      <c r="B123" t="s">
        <v>64</v>
      </c>
      <c r="C123" t="s">
        <v>246</v>
      </c>
      <c r="D123" t="s">
        <v>182</v>
      </c>
      <c r="E123" t="s">
        <v>238</v>
      </c>
      <c r="F123" t="s">
        <v>239</v>
      </c>
      <c r="G123" t="s">
        <v>15</v>
      </c>
      <c r="H123" t="str">
        <f>"16-MAR-22"</f>
        <v>16-MAR-22</v>
      </c>
      <c r="I123" t="s">
        <v>68</v>
      </c>
    </row>
    <row r="124" spans="1:9" x14ac:dyDescent="0.25">
      <c r="A124" t="s">
        <v>9</v>
      </c>
      <c r="B124" t="s">
        <v>64</v>
      </c>
      <c r="C124" t="s">
        <v>247</v>
      </c>
      <c r="D124" t="s">
        <v>182</v>
      </c>
      <c r="E124" t="s">
        <v>238</v>
      </c>
      <c r="F124" t="s">
        <v>239</v>
      </c>
      <c r="G124" t="s">
        <v>15</v>
      </c>
      <c r="H124" t="str">
        <f>"16-MAR-22"</f>
        <v>16-MAR-22</v>
      </c>
      <c r="I124" t="s">
        <v>68</v>
      </c>
    </row>
    <row r="125" spans="1:9" x14ac:dyDescent="0.25">
      <c r="A125" t="s">
        <v>9</v>
      </c>
      <c r="B125" t="s">
        <v>64</v>
      </c>
      <c r="C125" t="s">
        <v>248</v>
      </c>
      <c r="D125" t="s">
        <v>182</v>
      </c>
      <c r="E125" t="s">
        <v>238</v>
      </c>
      <c r="F125" t="s">
        <v>249</v>
      </c>
      <c r="G125" t="s">
        <v>67</v>
      </c>
      <c r="H125" t="str">
        <f>"14-MAY-15"</f>
        <v>14-MAY-15</v>
      </c>
      <c r="I125" t="s">
        <v>75</v>
      </c>
    </row>
    <row r="126" spans="1:9" x14ac:dyDescent="0.25">
      <c r="A126" t="s">
        <v>9</v>
      </c>
      <c r="B126" t="s">
        <v>250</v>
      </c>
      <c r="C126" t="s">
        <v>251</v>
      </c>
      <c r="D126" t="s">
        <v>182</v>
      </c>
      <c r="E126" t="s">
        <v>252</v>
      </c>
      <c r="F126" t="s">
        <v>180</v>
      </c>
      <c r="G126" t="s">
        <v>15</v>
      </c>
      <c r="H126" t="str">
        <f>"27-SEP-21"</f>
        <v>27-SEP-21</v>
      </c>
      <c r="I126" t="s">
        <v>68</v>
      </c>
    </row>
    <row r="127" spans="1:9" x14ac:dyDescent="0.25">
      <c r="A127" t="s">
        <v>9</v>
      </c>
      <c r="B127" t="s">
        <v>253</v>
      </c>
      <c r="C127" t="s">
        <v>254</v>
      </c>
      <c r="D127" t="s">
        <v>182</v>
      </c>
      <c r="E127" t="s">
        <v>255</v>
      </c>
      <c r="F127" t="s">
        <v>256</v>
      </c>
      <c r="G127" t="s">
        <v>15</v>
      </c>
      <c r="H127" t="str">
        <f>"13-APR-22"</f>
        <v>13-APR-22</v>
      </c>
      <c r="I127" t="s">
        <v>68</v>
      </c>
    </row>
    <row r="128" spans="1:9" x14ac:dyDescent="0.25">
      <c r="A128" t="s">
        <v>9</v>
      </c>
      <c r="B128" t="s">
        <v>253</v>
      </c>
      <c r="C128" t="s">
        <v>257</v>
      </c>
      <c r="D128" t="s">
        <v>182</v>
      </c>
      <c r="E128" t="s">
        <v>255</v>
      </c>
      <c r="F128" t="s">
        <v>256</v>
      </c>
      <c r="G128" t="s">
        <v>15</v>
      </c>
      <c r="H128" t="str">
        <f>"04-APR-22"</f>
        <v>04-APR-22</v>
      </c>
      <c r="I128" t="s">
        <v>68</v>
      </c>
    </row>
    <row r="129" spans="1:9" x14ac:dyDescent="0.25">
      <c r="A129" t="s">
        <v>9</v>
      </c>
      <c r="B129" t="s">
        <v>253</v>
      </c>
      <c r="C129" t="s">
        <v>258</v>
      </c>
      <c r="D129" t="s">
        <v>182</v>
      </c>
      <c r="E129" t="s">
        <v>255</v>
      </c>
      <c r="F129" t="s">
        <v>256</v>
      </c>
      <c r="G129" t="s">
        <v>15</v>
      </c>
      <c r="H129" t="str">
        <f>"14-APR-22"</f>
        <v>14-APR-22</v>
      </c>
      <c r="I129" t="s">
        <v>68</v>
      </c>
    </row>
    <row r="130" spans="1:9" x14ac:dyDescent="0.25">
      <c r="A130" t="s">
        <v>9</v>
      </c>
      <c r="B130" t="s">
        <v>99</v>
      </c>
      <c r="C130" t="s">
        <v>259</v>
      </c>
      <c r="D130" t="s">
        <v>182</v>
      </c>
      <c r="E130" t="s">
        <v>260</v>
      </c>
      <c r="F130" t="s">
        <v>261</v>
      </c>
      <c r="G130" t="s">
        <v>15</v>
      </c>
      <c r="H130" t="str">
        <f>"06-JAN-22"</f>
        <v>06-JAN-22</v>
      </c>
      <c r="I130" t="s">
        <v>68</v>
      </c>
    </row>
    <row r="131" spans="1:9" x14ac:dyDescent="0.25">
      <c r="A131" t="s">
        <v>9</v>
      </c>
      <c r="B131" t="s">
        <v>99</v>
      </c>
      <c r="C131" t="s">
        <v>262</v>
      </c>
      <c r="D131" t="s">
        <v>182</v>
      </c>
      <c r="E131" t="s">
        <v>260</v>
      </c>
      <c r="F131" t="s">
        <v>261</v>
      </c>
      <c r="G131" t="s">
        <v>15</v>
      </c>
      <c r="H131" t="str">
        <f>"12-JAN-22"</f>
        <v>12-JAN-22</v>
      </c>
      <c r="I131" t="s">
        <v>68</v>
      </c>
    </row>
    <row r="132" spans="1:9" x14ac:dyDescent="0.25">
      <c r="A132" t="s">
        <v>9</v>
      </c>
      <c r="B132" t="s">
        <v>99</v>
      </c>
      <c r="C132" t="s">
        <v>263</v>
      </c>
      <c r="D132" t="s">
        <v>182</v>
      </c>
      <c r="E132" t="s">
        <v>260</v>
      </c>
      <c r="F132" t="s">
        <v>261</v>
      </c>
      <c r="G132" t="s">
        <v>67</v>
      </c>
      <c r="H132" t="str">
        <f>"12-JAN-22"</f>
        <v>12-JAN-22</v>
      </c>
      <c r="I132" t="s">
        <v>68</v>
      </c>
    </row>
    <row r="133" spans="1:9" x14ac:dyDescent="0.25">
      <c r="A133" t="s">
        <v>9</v>
      </c>
      <c r="B133" t="s">
        <v>99</v>
      </c>
      <c r="C133" t="s">
        <v>264</v>
      </c>
      <c r="D133" t="s">
        <v>182</v>
      </c>
      <c r="E133" t="s">
        <v>260</v>
      </c>
      <c r="F133" t="s">
        <v>261</v>
      </c>
      <c r="G133" t="s">
        <v>15</v>
      </c>
      <c r="H133" t="str">
        <f>"13-JAN-22"</f>
        <v>13-JAN-22</v>
      </c>
      <c r="I133" t="s">
        <v>68</v>
      </c>
    </row>
    <row r="134" spans="1:9" x14ac:dyDescent="0.25">
      <c r="A134" t="s">
        <v>9</v>
      </c>
      <c r="B134" t="s">
        <v>31</v>
      </c>
      <c r="C134" t="s">
        <v>265</v>
      </c>
      <c r="D134" t="s">
        <v>182</v>
      </c>
      <c r="E134" t="s">
        <v>266</v>
      </c>
      <c r="F134" t="s">
        <v>267</v>
      </c>
      <c r="G134" t="s">
        <v>15</v>
      </c>
      <c r="H134" t="str">
        <f>"22-MAR-22"</f>
        <v>22-MAR-22</v>
      </c>
      <c r="I134" t="s">
        <v>68</v>
      </c>
    </row>
    <row r="135" spans="1:9" x14ac:dyDescent="0.25">
      <c r="A135" t="s">
        <v>9</v>
      </c>
      <c r="B135" t="s">
        <v>31</v>
      </c>
      <c r="C135" t="s">
        <v>268</v>
      </c>
      <c r="D135" t="s">
        <v>182</v>
      </c>
      <c r="E135" t="s">
        <v>266</v>
      </c>
      <c r="F135" t="s">
        <v>267</v>
      </c>
      <c r="G135" t="s">
        <v>15</v>
      </c>
      <c r="H135" t="str">
        <f>""</f>
        <v/>
      </c>
      <c r="I135" t="s">
        <v>63</v>
      </c>
    </row>
    <row r="136" spans="1:9" x14ac:dyDescent="0.25">
      <c r="A136" t="s">
        <v>9</v>
      </c>
      <c r="B136" t="s">
        <v>31</v>
      </c>
      <c r="C136" t="s">
        <v>269</v>
      </c>
      <c r="D136" t="s">
        <v>182</v>
      </c>
      <c r="E136" t="s">
        <v>266</v>
      </c>
      <c r="F136" t="s">
        <v>267</v>
      </c>
      <c r="G136" t="s">
        <v>15</v>
      </c>
      <c r="H136" t="str">
        <f>"24-JUL-15"</f>
        <v>24-JUL-15</v>
      </c>
      <c r="I136" t="s">
        <v>68</v>
      </c>
    </row>
    <row r="137" spans="1:9" x14ac:dyDescent="0.25">
      <c r="A137" t="s">
        <v>9</v>
      </c>
      <c r="B137" t="s">
        <v>31</v>
      </c>
      <c r="C137" t="s">
        <v>270</v>
      </c>
      <c r="D137" t="s">
        <v>182</v>
      </c>
      <c r="E137" t="s">
        <v>266</v>
      </c>
      <c r="F137" t="s">
        <v>267</v>
      </c>
      <c r="G137" t="s">
        <v>15</v>
      </c>
      <c r="H137" t="str">
        <f>"20-MAY-21"</f>
        <v>20-MAY-21</v>
      </c>
      <c r="I137" t="s">
        <v>68</v>
      </c>
    </row>
    <row r="138" spans="1:9" x14ac:dyDescent="0.25">
      <c r="A138" t="s">
        <v>9</v>
      </c>
      <c r="B138" t="s">
        <v>31</v>
      </c>
      <c r="C138" t="s">
        <v>271</v>
      </c>
      <c r="D138" t="s">
        <v>182</v>
      </c>
      <c r="E138" t="s">
        <v>266</v>
      </c>
      <c r="F138" t="s">
        <v>267</v>
      </c>
      <c r="G138" t="s">
        <v>67</v>
      </c>
      <c r="H138" t="str">
        <f>"14-JUL-20"</f>
        <v>14-JUL-20</v>
      </c>
      <c r="I138" t="s">
        <v>68</v>
      </c>
    </row>
    <row r="139" spans="1:9" x14ac:dyDescent="0.25">
      <c r="A139" t="s">
        <v>9</v>
      </c>
      <c r="B139" t="s">
        <v>272</v>
      </c>
      <c r="C139" t="s">
        <v>273</v>
      </c>
      <c r="D139" t="s">
        <v>182</v>
      </c>
      <c r="E139" t="s">
        <v>274</v>
      </c>
      <c r="G139" t="s">
        <v>15</v>
      </c>
      <c r="H139" t="str">
        <f>"12-APR-22"</f>
        <v>12-APR-22</v>
      </c>
      <c r="I139" t="s">
        <v>142</v>
      </c>
    </row>
    <row r="140" spans="1:9" x14ac:dyDescent="0.25">
      <c r="A140" t="s">
        <v>9</v>
      </c>
      <c r="B140" t="s">
        <v>272</v>
      </c>
      <c r="C140" t="s">
        <v>275</v>
      </c>
      <c r="D140" t="s">
        <v>182</v>
      </c>
      <c r="E140" t="s">
        <v>274</v>
      </c>
      <c r="G140" t="s">
        <v>15</v>
      </c>
      <c r="H140" t="str">
        <f>"12-APR-22"</f>
        <v>12-APR-22</v>
      </c>
      <c r="I140" t="s">
        <v>142</v>
      </c>
    </row>
    <row r="141" spans="1:9" x14ac:dyDescent="0.25">
      <c r="A141" t="s">
        <v>9</v>
      </c>
      <c r="B141" t="s">
        <v>272</v>
      </c>
      <c r="C141" t="s">
        <v>276</v>
      </c>
      <c r="D141" t="s">
        <v>182</v>
      </c>
      <c r="E141" t="s">
        <v>274</v>
      </c>
      <c r="G141" t="s">
        <v>15</v>
      </c>
      <c r="H141" t="str">
        <f>"20-OCT-20"</f>
        <v>20-OCT-20</v>
      </c>
      <c r="I141" t="s">
        <v>142</v>
      </c>
    </row>
    <row r="142" spans="1:9" x14ac:dyDescent="0.25">
      <c r="A142" t="s">
        <v>9</v>
      </c>
      <c r="B142" t="s">
        <v>272</v>
      </c>
      <c r="C142" t="s">
        <v>277</v>
      </c>
      <c r="D142" t="s">
        <v>182</v>
      </c>
      <c r="E142" t="s">
        <v>274</v>
      </c>
      <c r="G142" t="s">
        <v>15</v>
      </c>
      <c r="H142" t="str">
        <f>"14-OCT-20"</f>
        <v>14-OCT-20</v>
      </c>
      <c r="I142" t="s">
        <v>142</v>
      </c>
    </row>
    <row r="143" spans="1:9" x14ac:dyDescent="0.25">
      <c r="A143" t="s">
        <v>9</v>
      </c>
      <c r="B143" t="s">
        <v>278</v>
      </c>
      <c r="C143" t="s">
        <v>279</v>
      </c>
      <c r="D143" t="s">
        <v>182</v>
      </c>
      <c r="E143" t="s">
        <v>280</v>
      </c>
      <c r="G143" t="s">
        <v>67</v>
      </c>
      <c r="H143" t="str">
        <f>"12-DEC-18"</f>
        <v>12-DEC-18</v>
      </c>
      <c r="I143" t="s">
        <v>68</v>
      </c>
    </row>
    <row r="144" spans="1:9" x14ac:dyDescent="0.25">
      <c r="A144" t="s">
        <v>9</v>
      </c>
      <c r="B144" t="s">
        <v>278</v>
      </c>
      <c r="C144" t="s">
        <v>281</v>
      </c>
      <c r="D144" t="s">
        <v>182</v>
      </c>
      <c r="E144" t="s">
        <v>280</v>
      </c>
      <c r="G144" t="s">
        <v>15</v>
      </c>
      <c r="H144" t="str">
        <f>"12-DEC-18"</f>
        <v>12-DEC-18</v>
      </c>
      <c r="I144" t="s">
        <v>68</v>
      </c>
    </row>
    <row r="145" spans="1:9" x14ac:dyDescent="0.25">
      <c r="A145" t="s">
        <v>9</v>
      </c>
      <c r="B145" t="s">
        <v>278</v>
      </c>
      <c r="C145" t="s">
        <v>282</v>
      </c>
      <c r="D145" t="s">
        <v>182</v>
      </c>
      <c r="E145" t="s">
        <v>280</v>
      </c>
      <c r="G145" t="s">
        <v>15</v>
      </c>
      <c r="H145" t="str">
        <f>"12-DEC-18"</f>
        <v>12-DEC-18</v>
      </c>
      <c r="I145" t="s">
        <v>68</v>
      </c>
    </row>
    <row r="146" spans="1:9" x14ac:dyDescent="0.25">
      <c r="A146" t="s">
        <v>9</v>
      </c>
      <c r="B146" t="s">
        <v>283</v>
      </c>
      <c r="C146" t="s">
        <v>284</v>
      </c>
      <c r="D146" t="s">
        <v>182</v>
      </c>
      <c r="E146" t="s">
        <v>285</v>
      </c>
      <c r="F146" t="s">
        <v>226</v>
      </c>
      <c r="G146" t="s">
        <v>67</v>
      </c>
      <c r="H146" t="str">
        <f>"16-DEC-21"</f>
        <v>16-DEC-21</v>
      </c>
      <c r="I146" t="s">
        <v>142</v>
      </c>
    </row>
    <row r="147" spans="1:9" x14ac:dyDescent="0.25">
      <c r="A147" t="s">
        <v>9</v>
      </c>
      <c r="B147" t="s">
        <v>283</v>
      </c>
      <c r="C147" t="s">
        <v>286</v>
      </c>
      <c r="D147" t="s">
        <v>182</v>
      </c>
      <c r="E147" t="s">
        <v>285</v>
      </c>
      <c r="F147" t="s">
        <v>226</v>
      </c>
      <c r="G147" t="s">
        <v>67</v>
      </c>
      <c r="H147" t="str">
        <f>"08-DEC-21"</f>
        <v>08-DEC-21</v>
      </c>
      <c r="I147" t="s">
        <v>142</v>
      </c>
    </row>
    <row r="148" spans="1:9" x14ac:dyDescent="0.25">
      <c r="A148" t="s">
        <v>9</v>
      </c>
      <c r="B148" t="s">
        <v>283</v>
      </c>
      <c r="C148" t="s">
        <v>287</v>
      </c>
      <c r="D148" t="s">
        <v>182</v>
      </c>
      <c r="E148" t="s">
        <v>285</v>
      </c>
      <c r="F148" t="s">
        <v>226</v>
      </c>
      <c r="G148" t="s">
        <v>15</v>
      </c>
      <c r="H148" t="str">
        <f>"08-DEC-21"</f>
        <v>08-DEC-21</v>
      </c>
      <c r="I148" t="s">
        <v>102</v>
      </c>
    </row>
    <row r="149" spans="1:9" x14ac:dyDescent="0.25">
      <c r="A149" t="s">
        <v>9</v>
      </c>
      <c r="B149" t="s">
        <v>283</v>
      </c>
      <c r="C149" t="s">
        <v>288</v>
      </c>
      <c r="D149" t="s">
        <v>182</v>
      </c>
      <c r="E149" t="s">
        <v>285</v>
      </c>
      <c r="F149" t="s">
        <v>226</v>
      </c>
      <c r="G149" t="s">
        <v>67</v>
      </c>
      <c r="H149" t="str">
        <f>"08-DEC-21"</f>
        <v>08-DEC-21</v>
      </c>
      <c r="I149" t="s">
        <v>142</v>
      </c>
    </row>
    <row r="150" spans="1:9" x14ac:dyDescent="0.25">
      <c r="A150" t="s">
        <v>9</v>
      </c>
      <c r="B150" t="s">
        <v>283</v>
      </c>
      <c r="C150" t="s">
        <v>289</v>
      </c>
      <c r="D150" t="s">
        <v>182</v>
      </c>
      <c r="E150" t="s">
        <v>285</v>
      </c>
      <c r="F150" t="s">
        <v>226</v>
      </c>
      <c r="G150" t="s">
        <v>67</v>
      </c>
      <c r="H150" t="str">
        <f>"08-DEC-21"</f>
        <v>08-DEC-21</v>
      </c>
      <c r="I150" t="s">
        <v>142</v>
      </c>
    </row>
    <row r="151" spans="1:9" x14ac:dyDescent="0.25">
      <c r="A151" t="s">
        <v>9</v>
      </c>
      <c r="B151" t="s">
        <v>283</v>
      </c>
      <c r="C151" t="s">
        <v>290</v>
      </c>
      <c r="D151" t="s">
        <v>182</v>
      </c>
      <c r="E151" t="s">
        <v>285</v>
      </c>
      <c r="F151" t="s">
        <v>226</v>
      </c>
      <c r="G151" t="s">
        <v>67</v>
      </c>
      <c r="H151" t="str">
        <f>"21-DEC-21"</f>
        <v>21-DEC-21</v>
      </c>
      <c r="I151" t="s">
        <v>142</v>
      </c>
    </row>
    <row r="152" spans="1:9" x14ac:dyDescent="0.25">
      <c r="A152" t="s">
        <v>9</v>
      </c>
      <c r="B152" t="s">
        <v>283</v>
      </c>
      <c r="C152" t="s">
        <v>291</v>
      </c>
      <c r="D152" t="s">
        <v>182</v>
      </c>
      <c r="E152" t="s">
        <v>285</v>
      </c>
      <c r="F152" t="s">
        <v>226</v>
      </c>
      <c r="G152" t="s">
        <v>67</v>
      </c>
      <c r="H152" t="str">
        <f>"15-DEC-21"</f>
        <v>15-DEC-21</v>
      </c>
      <c r="I152" t="s">
        <v>142</v>
      </c>
    </row>
    <row r="153" spans="1:9" x14ac:dyDescent="0.25">
      <c r="A153" t="s">
        <v>9</v>
      </c>
      <c r="B153" t="s">
        <v>283</v>
      </c>
      <c r="C153" t="s">
        <v>292</v>
      </c>
      <c r="D153" t="s">
        <v>182</v>
      </c>
      <c r="E153" t="s">
        <v>285</v>
      </c>
      <c r="F153" t="s">
        <v>226</v>
      </c>
      <c r="G153" t="s">
        <v>67</v>
      </c>
      <c r="H153" t="str">
        <f>"08-DEC-21"</f>
        <v>08-DEC-21</v>
      </c>
      <c r="I153" t="s">
        <v>142</v>
      </c>
    </row>
    <row r="154" spans="1:9" x14ac:dyDescent="0.25">
      <c r="A154" t="s">
        <v>9</v>
      </c>
      <c r="B154" t="s">
        <v>25</v>
      </c>
      <c r="C154" t="s">
        <v>293</v>
      </c>
      <c r="D154" t="s">
        <v>182</v>
      </c>
      <c r="E154" t="s">
        <v>294</v>
      </c>
      <c r="G154" t="s">
        <v>15</v>
      </c>
      <c r="H154" t="str">
        <f>"29-MAR-22"</f>
        <v>29-MAR-22</v>
      </c>
      <c r="I154" t="s">
        <v>63</v>
      </c>
    </row>
    <row r="155" spans="1:9" x14ac:dyDescent="0.25">
      <c r="A155" t="s">
        <v>9</v>
      </c>
      <c r="B155" t="s">
        <v>295</v>
      </c>
      <c r="C155" t="s">
        <v>296</v>
      </c>
      <c r="D155" t="s">
        <v>182</v>
      </c>
      <c r="E155" t="s">
        <v>297</v>
      </c>
      <c r="F155" t="s">
        <v>180</v>
      </c>
      <c r="G155" t="s">
        <v>15</v>
      </c>
      <c r="H155" t="str">
        <f>"29-OCT-21"</f>
        <v>29-OCT-21</v>
      </c>
      <c r="I155" t="s">
        <v>142</v>
      </c>
    </row>
    <row r="156" spans="1:9" x14ac:dyDescent="0.25">
      <c r="A156" t="s">
        <v>9</v>
      </c>
      <c r="B156" t="s">
        <v>295</v>
      </c>
      <c r="C156" t="s">
        <v>298</v>
      </c>
      <c r="D156" t="s">
        <v>182</v>
      </c>
      <c r="E156" t="s">
        <v>297</v>
      </c>
      <c r="F156" t="s">
        <v>180</v>
      </c>
      <c r="G156" t="s">
        <v>15</v>
      </c>
      <c r="H156" t="str">
        <f>"03-DEC-21"</f>
        <v>03-DEC-21</v>
      </c>
      <c r="I156" t="s">
        <v>142</v>
      </c>
    </row>
    <row r="157" spans="1:9" x14ac:dyDescent="0.25">
      <c r="A157" t="s">
        <v>9</v>
      </c>
      <c r="B157" t="s">
        <v>295</v>
      </c>
      <c r="C157" t="s">
        <v>299</v>
      </c>
      <c r="D157" t="s">
        <v>182</v>
      </c>
      <c r="E157" t="s">
        <v>297</v>
      </c>
      <c r="F157" t="s">
        <v>180</v>
      </c>
      <c r="G157" t="s">
        <v>15</v>
      </c>
      <c r="H157" t="str">
        <f>"29-OCT-21"</f>
        <v>29-OCT-21</v>
      </c>
      <c r="I157" t="s">
        <v>102</v>
      </c>
    </row>
    <row r="158" spans="1:9" x14ac:dyDescent="0.25">
      <c r="A158" t="s">
        <v>9</v>
      </c>
      <c r="B158" t="s">
        <v>295</v>
      </c>
      <c r="C158" t="s">
        <v>300</v>
      </c>
      <c r="D158" t="s">
        <v>182</v>
      </c>
      <c r="E158" t="s">
        <v>297</v>
      </c>
      <c r="F158" t="s">
        <v>180</v>
      </c>
      <c r="G158" t="s">
        <v>15</v>
      </c>
      <c r="H158" t="str">
        <f>"29-OCT-21"</f>
        <v>29-OCT-21</v>
      </c>
      <c r="I158" t="s">
        <v>142</v>
      </c>
    </row>
    <row r="159" spans="1:9" x14ac:dyDescent="0.25">
      <c r="A159" t="s">
        <v>9</v>
      </c>
      <c r="B159" t="s">
        <v>295</v>
      </c>
      <c r="C159" t="s">
        <v>301</v>
      </c>
      <c r="D159" t="s">
        <v>182</v>
      </c>
      <c r="E159" t="s">
        <v>297</v>
      </c>
      <c r="F159" t="s">
        <v>180</v>
      </c>
      <c r="G159" t="s">
        <v>15</v>
      </c>
      <c r="H159" t="str">
        <f>"29-OCT-21"</f>
        <v>29-OCT-21</v>
      </c>
      <c r="I159" t="s">
        <v>142</v>
      </c>
    </row>
    <row r="160" spans="1:9" x14ac:dyDescent="0.25">
      <c r="A160" t="s">
        <v>9</v>
      </c>
      <c r="B160" t="s">
        <v>295</v>
      </c>
      <c r="C160" t="s">
        <v>302</v>
      </c>
      <c r="D160" t="s">
        <v>182</v>
      </c>
      <c r="E160" t="s">
        <v>297</v>
      </c>
      <c r="F160" t="s">
        <v>180</v>
      </c>
      <c r="G160" t="s">
        <v>15</v>
      </c>
      <c r="H160" t="str">
        <f>"29-OCT-21"</f>
        <v>29-OCT-21</v>
      </c>
      <c r="I160" t="s">
        <v>142</v>
      </c>
    </row>
    <row r="161" spans="1:9" x14ac:dyDescent="0.25">
      <c r="A161" t="s">
        <v>9</v>
      </c>
      <c r="B161" t="s">
        <v>295</v>
      </c>
      <c r="C161" t="s">
        <v>303</v>
      </c>
      <c r="D161" t="s">
        <v>182</v>
      </c>
      <c r="E161" t="s">
        <v>297</v>
      </c>
      <c r="F161" t="s">
        <v>180</v>
      </c>
      <c r="G161" t="s">
        <v>15</v>
      </c>
      <c r="H161" t="str">
        <f>"28-OCT-21"</f>
        <v>28-OCT-21</v>
      </c>
      <c r="I161" t="s">
        <v>142</v>
      </c>
    </row>
    <row r="162" spans="1:9" x14ac:dyDescent="0.25">
      <c r="A162" t="s">
        <v>9</v>
      </c>
      <c r="B162" t="s">
        <v>295</v>
      </c>
      <c r="C162" t="s">
        <v>304</v>
      </c>
      <c r="D162" t="s">
        <v>182</v>
      </c>
      <c r="E162" t="s">
        <v>297</v>
      </c>
      <c r="F162" t="s">
        <v>180</v>
      </c>
      <c r="G162" t="s">
        <v>15</v>
      </c>
      <c r="H162" t="str">
        <f>"17-NOV-21"</f>
        <v>17-NOV-21</v>
      </c>
      <c r="I162" t="s">
        <v>142</v>
      </c>
    </row>
    <row r="163" spans="1:9" x14ac:dyDescent="0.25">
      <c r="A163" t="s">
        <v>9</v>
      </c>
      <c r="B163" t="s">
        <v>295</v>
      </c>
      <c r="C163" t="s">
        <v>305</v>
      </c>
      <c r="D163" t="s">
        <v>182</v>
      </c>
      <c r="E163" t="s">
        <v>297</v>
      </c>
      <c r="F163" t="s">
        <v>180</v>
      </c>
      <c r="G163" t="s">
        <v>15</v>
      </c>
      <c r="H163" t="str">
        <f>"29-OCT-21"</f>
        <v>29-OCT-21</v>
      </c>
      <c r="I163" t="s">
        <v>102</v>
      </c>
    </row>
    <row r="164" spans="1:9" x14ac:dyDescent="0.25">
      <c r="A164" t="s">
        <v>9</v>
      </c>
      <c r="B164" t="s">
        <v>295</v>
      </c>
      <c r="C164" t="s">
        <v>306</v>
      </c>
      <c r="D164" t="s">
        <v>182</v>
      </c>
      <c r="E164" t="s">
        <v>297</v>
      </c>
      <c r="F164" t="s">
        <v>180</v>
      </c>
      <c r="G164" t="s">
        <v>15</v>
      </c>
      <c r="H164" t="str">
        <f>"29-OCT-21"</f>
        <v>29-OCT-21</v>
      </c>
      <c r="I164" t="s">
        <v>142</v>
      </c>
    </row>
    <row r="165" spans="1:9" x14ac:dyDescent="0.25">
      <c r="A165" t="s">
        <v>9</v>
      </c>
      <c r="B165" t="s">
        <v>295</v>
      </c>
      <c r="C165" t="s">
        <v>307</v>
      </c>
      <c r="D165" t="s">
        <v>182</v>
      </c>
      <c r="E165" t="s">
        <v>297</v>
      </c>
      <c r="F165" t="s">
        <v>180</v>
      </c>
      <c r="G165" t="s">
        <v>15</v>
      </c>
      <c r="H165" t="str">
        <f>"29-OCT-21"</f>
        <v>29-OCT-21</v>
      </c>
      <c r="I165" t="s">
        <v>142</v>
      </c>
    </row>
    <row r="166" spans="1:9" x14ac:dyDescent="0.25">
      <c r="A166" t="s">
        <v>9</v>
      </c>
      <c r="B166" t="s">
        <v>295</v>
      </c>
      <c r="C166" t="s">
        <v>308</v>
      </c>
      <c r="D166" t="s">
        <v>182</v>
      </c>
      <c r="E166" t="s">
        <v>297</v>
      </c>
      <c r="F166" t="s">
        <v>180</v>
      </c>
      <c r="G166" t="s">
        <v>15</v>
      </c>
      <c r="H166" t="str">
        <f>"28-OCT-21"</f>
        <v>28-OCT-21</v>
      </c>
      <c r="I166" t="s">
        <v>142</v>
      </c>
    </row>
    <row r="167" spans="1:9" x14ac:dyDescent="0.25">
      <c r="A167" t="s">
        <v>9</v>
      </c>
      <c r="B167" t="s">
        <v>295</v>
      </c>
      <c r="C167" t="s">
        <v>309</v>
      </c>
      <c r="D167" t="s">
        <v>182</v>
      </c>
      <c r="E167" t="s">
        <v>297</v>
      </c>
      <c r="F167" t="s">
        <v>180</v>
      </c>
      <c r="G167" t="s">
        <v>15</v>
      </c>
      <c r="H167" t="str">
        <f>"28-OCT-21"</f>
        <v>28-OCT-21</v>
      </c>
      <c r="I167" t="s">
        <v>142</v>
      </c>
    </row>
    <row r="168" spans="1:9" x14ac:dyDescent="0.25">
      <c r="A168" t="s">
        <v>9</v>
      </c>
      <c r="B168" t="s">
        <v>295</v>
      </c>
      <c r="C168" t="s">
        <v>310</v>
      </c>
      <c r="D168" t="s">
        <v>182</v>
      </c>
      <c r="E168" t="s">
        <v>297</v>
      </c>
      <c r="G168" t="s">
        <v>15</v>
      </c>
      <c r="H168" t="str">
        <f>"26-MAY-21"</f>
        <v>26-MAY-21</v>
      </c>
      <c r="I168" t="s">
        <v>142</v>
      </c>
    </row>
    <row r="169" spans="1:9" x14ac:dyDescent="0.25">
      <c r="A169" t="s">
        <v>9</v>
      </c>
      <c r="B169" t="s">
        <v>146</v>
      </c>
      <c r="C169" t="s">
        <v>311</v>
      </c>
      <c r="D169" t="s">
        <v>182</v>
      </c>
      <c r="E169" t="s">
        <v>312</v>
      </c>
      <c r="F169" t="s">
        <v>313</v>
      </c>
      <c r="G169" t="s">
        <v>15</v>
      </c>
      <c r="H169" t="str">
        <f>"04-MAR-22"</f>
        <v>04-MAR-22</v>
      </c>
      <c r="I169" t="s">
        <v>142</v>
      </c>
    </row>
    <row r="170" spans="1:9" x14ac:dyDescent="0.25">
      <c r="A170" t="s">
        <v>9</v>
      </c>
      <c r="B170" t="s">
        <v>146</v>
      </c>
      <c r="C170" t="s">
        <v>314</v>
      </c>
      <c r="D170" t="s">
        <v>182</v>
      </c>
      <c r="E170" t="s">
        <v>312</v>
      </c>
      <c r="F170" t="s">
        <v>313</v>
      </c>
      <c r="G170" t="s">
        <v>15</v>
      </c>
      <c r="H170" t="str">
        <f>"27-JAN-22"</f>
        <v>27-JAN-22</v>
      </c>
      <c r="I170" t="s">
        <v>142</v>
      </c>
    </row>
    <row r="171" spans="1:9" x14ac:dyDescent="0.25">
      <c r="A171" t="s">
        <v>9</v>
      </c>
      <c r="B171" t="s">
        <v>146</v>
      </c>
      <c r="C171" t="s">
        <v>315</v>
      </c>
      <c r="D171" t="s">
        <v>182</v>
      </c>
      <c r="E171" t="s">
        <v>312</v>
      </c>
      <c r="F171" t="s">
        <v>313</v>
      </c>
      <c r="G171" t="s">
        <v>15</v>
      </c>
      <c r="H171" t="str">
        <f>"23-SEP-21"</f>
        <v>23-SEP-21</v>
      </c>
      <c r="I171" t="s">
        <v>142</v>
      </c>
    </row>
    <row r="172" spans="1:9" x14ac:dyDescent="0.25">
      <c r="A172" t="s">
        <v>9</v>
      </c>
      <c r="B172" t="s">
        <v>146</v>
      </c>
      <c r="C172" t="s">
        <v>316</v>
      </c>
      <c r="D172" t="s">
        <v>182</v>
      </c>
      <c r="E172" t="s">
        <v>312</v>
      </c>
      <c r="F172" t="s">
        <v>313</v>
      </c>
      <c r="G172" t="s">
        <v>15</v>
      </c>
      <c r="H172" t="str">
        <f>"30-MAY-21"</f>
        <v>30-MAY-21</v>
      </c>
      <c r="I172" t="s">
        <v>142</v>
      </c>
    </row>
    <row r="173" spans="1:9" x14ac:dyDescent="0.25">
      <c r="A173" t="s">
        <v>9</v>
      </c>
      <c r="B173" t="s">
        <v>146</v>
      </c>
      <c r="C173" t="s">
        <v>317</v>
      </c>
      <c r="D173" t="s">
        <v>182</v>
      </c>
      <c r="E173" t="s">
        <v>312</v>
      </c>
      <c r="F173" t="s">
        <v>313</v>
      </c>
      <c r="G173" t="s">
        <v>15</v>
      </c>
      <c r="H173" t="str">
        <f>"25-MAY-21"</f>
        <v>25-MAY-21</v>
      </c>
      <c r="I173" t="s">
        <v>142</v>
      </c>
    </row>
    <row r="174" spans="1:9" x14ac:dyDescent="0.25">
      <c r="A174" t="s">
        <v>9</v>
      </c>
      <c r="B174" t="s">
        <v>146</v>
      </c>
      <c r="C174" t="s">
        <v>318</v>
      </c>
      <c r="D174" t="s">
        <v>182</v>
      </c>
      <c r="E174" t="s">
        <v>312</v>
      </c>
      <c r="F174" t="s">
        <v>313</v>
      </c>
      <c r="G174" t="s">
        <v>15</v>
      </c>
      <c r="H174" t="str">
        <f>"01-NOV-21"</f>
        <v>01-NOV-21</v>
      </c>
      <c r="I174" t="s">
        <v>142</v>
      </c>
    </row>
    <row r="175" spans="1:9" x14ac:dyDescent="0.25">
      <c r="A175" t="s">
        <v>9</v>
      </c>
      <c r="B175" t="s">
        <v>146</v>
      </c>
      <c r="C175" t="s">
        <v>319</v>
      </c>
      <c r="D175" t="s">
        <v>182</v>
      </c>
      <c r="E175" t="s">
        <v>312</v>
      </c>
      <c r="F175" t="s">
        <v>313</v>
      </c>
      <c r="G175" t="s">
        <v>15</v>
      </c>
      <c r="H175" t="str">
        <f>"05-AUG-21"</f>
        <v>05-AUG-21</v>
      </c>
      <c r="I175" t="s">
        <v>142</v>
      </c>
    </row>
    <row r="176" spans="1:9" x14ac:dyDescent="0.25">
      <c r="A176" t="s">
        <v>9</v>
      </c>
      <c r="B176" t="s">
        <v>146</v>
      </c>
      <c r="C176" t="s">
        <v>320</v>
      </c>
      <c r="D176" t="s">
        <v>182</v>
      </c>
      <c r="E176" t="s">
        <v>312</v>
      </c>
      <c r="F176" t="s">
        <v>313</v>
      </c>
      <c r="G176" t="s">
        <v>15</v>
      </c>
      <c r="H176" t="str">
        <f>"08-MAR-22"</f>
        <v>08-MAR-22</v>
      </c>
      <c r="I176" t="s">
        <v>142</v>
      </c>
    </row>
    <row r="177" spans="1:9" x14ac:dyDescent="0.25">
      <c r="A177" t="s">
        <v>9</v>
      </c>
      <c r="B177" t="s">
        <v>146</v>
      </c>
      <c r="C177" t="s">
        <v>321</v>
      </c>
      <c r="D177" t="s">
        <v>182</v>
      </c>
      <c r="E177" t="s">
        <v>312</v>
      </c>
      <c r="F177" t="s">
        <v>313</v>
      </c>
      <c r="G177" t="s">
        <v>15</v>
      </c>
      <c r="H177" t="str">
        <f>"10-DEC-21"</f>
        <v>10-DEC-21</v>
      </c>
      <c r="I177" t="s">
        <v>142</v>
      </c>
    </row>
    <row r="178" spans="1:9" x14ac:dyDescent="0.25">
      <c r="A178" t="s">
        <v>9</v>
      </c>
      <c r="B178" t="s">
        <v>146</v>
      </c>
      <c r="C178" t="s">
        <v>322</v>
      </c>
      <c r="D178" t="s">
        <v>182</v>
      </c>
      <c r="E178" t="s">
        <v>312</v>
      </c>
      <c r="F178" t="s">
        <v>313</v>
      </c>
      <c r="G178" t="s">
        <v>67</v>
      </c>
      <c r="H178" t="str">
        <f>"19-AUG-21"</f>
        <v>19-AUG-21</v>
      </c>
      <c r="I178" t="s">
        <v>142</v>
      </c>
    </row>
    <row r="179" spans="1:9" x14ac:dyDescent="0.25">
      <c r="A179" t="s">
        <v>9</v>
      </c>
      <c r="B179" t="s">
        <v>146</v>
      </c>
      <c r="C179" t="s">
        <v>323</v>
      </c>
      <c r="D179" t="s">
        <v>182</v>
      </c>
      <c r="E179" t="s">
        <v>312</v>
      </c>
      <c r="F179" t="s">
        <v>313</v>
      </c>
      <c r="G179" t="s">
        <v>15</v>
      </c>
      <c r="H179" t="str">
        <f>"09-NOV-21"</f>
        <v>09-NOV-21</v>
      </c>
      <c r="I179" t="s">
        <v>142</v>
      </c>
    </row>
    <row r="180" spans="1:9" x14ac:dyDescent="0.25">
      <c r="A180" t="s">
        <v>9</v>
      </c>
      <c r="B180" t="s">
        <v>177</v>
      </c>
      <c r="C180" t="s">
        <v>324</v>
      </c>
      <c r="D180" t="s">
        <v>325</v>
      </c>
      <c r="E180">
        <v>1</v>
      </c>
      <c r="F180" t="s">
        <v>326</v>
      </c>
      <c r="G180" t="s">
        <v>15</v>
      </c>
      <c r="H180" t="str">
        <f>"27-JUL-21"</f>
        <v>27-JUL-21</v>
      </c>
      <c r="I180" t="s">
        <v>68</v>
      </c>
    </row>
    <row r="181" spans="1:9" x14ac:dyDescent="0.25">
      <c r="A181" t="s">
        <v>9</v>
      </c>
      <c r="B181" t="s">
        <v>177</v>
      </c>
      <c r="C181" t="s">
        <v>327</v>
      </c>
      <c r="D181" t="s">
        <v>325</v>
      </c>
      <c r="E181">
        <v>1</v>
      </c>
      <c r="F181" t="s">
        <v>326</v>
      </c>
      <c r="G181" t="s">
        <v>15</v>
      </c>
      <c r="H181" t="str">
        <f>"27-JUL-21"</f>
        <v>27-JUL-21</v>
      </c>
      <c r="I181" t="s">
        <v>68</v>
      </c>
    </row>
    <row r="182" spans="1:9" x14ac:dyDescent="0.25">
      <c r="A182" t="s">
        <v>9</v>
      </c>
      <c r="B182" t="s">
        <v>177</v>
      </c>
      <c r="C182" t="s">
        <v>328</v>
      </c>
      <c r="D182" t="s">
        <v>325</v>
      </c>
      <c r="E182">
        <v>1</v>
      </c>
      <c r="F182" t="s">
        <v>326</v>
      </c>
      <c r="G182" t="s">
        <v>15</v>
      </c>
      <c r="H182" t="str">
        <f>"29-JUL-21"</f>
        <v>29-JUL-21</v>
      </c>
      <c r="I182" t="s">
        <v>68</v>
      </c>
    </row>
    <row r="183" spans="1:9" x14ac:dyDescent="0.25">
      <c r="A183" t="s">
        <v>9</v>
      </c>
      <c r="B183" t="s">
        <v>329</v>
      </c>
      <c r="C183" t="s">
        <v>330</v>
      </c>
      <c r="D183" t="s">
        <v>325</v>
      </c>
      <c r="E183">
        <v>2</v>
      </c>
      <c r="F183" t="s">
        <v>331</v>
      </c>
      <c r="G183" t="s">
        <v>15</v>
      </c>
      <c r="H183" t="str">
        <f>"04-OCT-21"</f>
        <v>04-OCT-21</v>
      </c>
      <c r="I183" t="s">
        <v>68</v>
      </c>
    </row>
    <row r="184" spans="1:9" x14ac:dyDescent="0.25">
      <c r="A184" t="s">
        <v>9</v>
      </c>
      <c r="B184" t="s">
        <v>332</v>
      </c>
      <c r="C184" t="s">
        <v>333</v>
      </c>
      <c r="D184" t="s">
        <v>325</v>
      </c>
      <c r="E184">
        <v>3</v>
      </c>
      <c r="F184" t="s">
        <v>334</v>
      </c>
      <c r="G184" t="s">
        <v>15</v>
      </c>
      <c r="H184" t="str">
        <f>"10-FEB-22"</f>
        <v>10-FEB-22</v>
      </c>
      <c r="I184" t="s">
        <v>47</v>
      </c>
    </row>
    <row r="185" spans="1:9" x14ac:dyDescent="0.25">
      <c r="A185" t="s">
        <v>9</v>
      </c>
      <c r="B185" t="s">
        <v>332</v>
      </c>
      <c r="C185" t="s">
        <v>335</v>
      </c>
      <c r="D185" t="s">
        <v>325</v>
      </c>
      <c r="E185">
        <v>3</v>
      </c>
      <c r="F185" t="s">
        <v>336</v>
      </c>
      <c r="G185" t="s">
        <v>15</v>
      </c>
      <c r="H185" t="str">
        <f>"13-APR-22"</f>
        <v>13-APR-22</v>
      </c>
      <c r="I185" t="s">
        <v>47</v>
      </c>
    </row>
    <row r="186" spans="1:9" x14ac:dyDescent="0.25">
      <c r="A186" t="s">
        <v>9</v>
      </c>
      <c r="B186" t="s">
        <v>337</v>
      </c>
      <c r="C186" t="s">
        <v>338</v>
      </c>
      <c r="D186" t="s">
        <v>325</v>
      </c>
      <c r="E186">
        <v>4</v>
      </c>
      <c r="F186" t="s">
        <v>339</v>
      </c>
      <c r="G186" t="s">
        <v>15</v>
      </c>
      <c r="H186" t="str">
        <f>"06-SEP-21"</f>
        <v>06-SEP-21</v>
      </c>
      <c r="I186" t="s">
        <v>68</v>
      </c>
    </row>
    <row r="187" spans="1:9" x14ac:dyDescent="0.25">
      <c r="A187" t="s">
        <v>9</v>
      </c>
      <c r="B187" t="s">
        <v>337</v>
      </c>
      <c r="C187" t="s">
        <v>340</v>
      </c>
      <c r="D187" t="s">
        <v>325</v>
      </c>
      <c r="E187">
        <v>4</v>
      </c>
      <c r="F187" t="s">
        <v>339</v>
      </c>
      <c r="G187" t="s">
        <v>15</v>
      </c>
      <c r="H187" t="str">
        <f>"03-SEP-21"</f>
        <v>03-SEP-21</v>
      </c>
      <c r="I187" t="s">
        <v>68</v>
      </c>
    </row>
    <row r="188" spans="1:9" x14ac:dyDescent="0.25">
      <c r="A188" t="s">
        <v>9</v>
      </c>
      <c r="B188" t="s">
        <v>79</v>
      </c>
      <c r="C188" t="s">
        <v>341</v>
      </c>
      <c r="D188" t="s">
        <v>325</v>
      </c>
      <c r="E188">
        <v>5</v>
      </c>
      <c r="F188" t="s">
        <v>342</v>
      </c>
      <c r="G188" t="s">
        <v>15</v>
      </c>
      <c r="H188" t="str">
        <f>"21-JUL-21"</f>
        <v>21-JUL-21</v>
      </c>
      <c r="I188" t="s">
        <v>68</v>
      </c>
    </row>
    <row r="189" spans="1:9" x14ac:dyDescent="0.25">
      <c r="A189" t="s">
        <v>9</v>
      </c>
      <c r="B189" t="s">
        <v>79</v>
      </c>
      <c r="C189" t="s">
        <v>343</v>
      </c>
      <c r="D189" t="s">
        <v>325</v>
      </c>
      <c r="E189">
        <v>5</v>
      </c>
      <c r="F189" t="s">
        <v>344</v>
      </c>
      <c r="G189" t="s">
        <v>15</v>
      </c>
      <c r="H189" t="str">
        <f>"01-JUN-21"</f>
        <v>01-JUN-21</v>
      </c>
      <c r="I189" t="s">
        <v>68</v>
      </c>
    </row>
    <row r="190" spans="1:9" x14ac:dyDescent="0.25">
      <c r="A190" t="s">
        <v>9</v>
      </c>
      <c r="B190" t="s">
        <v>79</v>
      </c>
      <c r="C190" t="s">
        <v>345</v>
      </c>
      <c r="D190" t="s">
        <v>325</v>
      </c>
      <c r="E190">
        <v>5</v>
      </c>
      <c r="F190" t="s">
        <v>346</v>
      </c>
      <c r="G190" t="s">
        <v>15</v>
      </c>
      <c r="H190" t="str">
        <f>"04-APR-22"</f>
        <v>04-APR-22</v>
      </c>
      <c r="I190" t="s">
        <v>68</v>
      </c>
    </row>
    <row r="191" spans="1:9" x14ac:dyDescent="0.25">
      <c r="A191" t="s">
        <v>9</v>
      </c>
      <c r="B191" t="s">
        <v>79</v>
      </c>
      <c r="C191" t="s">
        <v>347</v>
      </c>
      <c r="D191" t="s">
        <v>325</v>
      </c>
      <c r="E191">
        <v>5</v>
      </c>
      <c r="F191" t="s">
        <v>348</v>
      </c>
      <c r="G191" t="s">
        <v>15</v>
      </c>
      <c r="H191" t="str">
        <f>"05-APR-22"</f>
        <v>05-APR-22</v>
      </c>
      <c r="I191" t="s">
        <v>68</v>
      </c>
    </row>
    <row r="192" spans="1:9" x14ac:dyDescent="0.25">
      <c r="A192" t="s">
        <v>9</v>
      </c>
      <c r="B192" t="s">
        <v>79</v>
      </c>
      <c r="C192" t="s">
        <v>349</v>
      </c>
      <c r="D192" t="s">
        <v>325</v>
      </c>
      <c r="E192">
        <v>5</v>
      </c>
      <c r="F192" t="s">
        <v>348</v>
      </c>
      <c r="G192" t="s">
        <v>15</v>
      </c>
      <c r="H192" t="str">
        <f>"05-APR-22"</f>
        <v>05-APR-22</v>
      </c>
      <c r="I192" t="s">
        <v>68</v>
      </c>
    </row>
    <row r="193" spans="1:9" x14ac:dyDescent="0.25">
      <c r="A193" t="s">
        <v>9</v>
      </c>
      <c r="B193" t="s">
        <v>79</v>
      </c>
      <c r="C193" t="s">
        <v>350</v>
      </c>
      <c r="D193" t="s">
        <v>325</v>
      </c>
      <c r="E193">
        <v>5</v>
      </c>
      <c r="F193" t="s">
        <v>348</v>
      </c>
      <c r="G193" t="s">
        <v>15</v>
      </c>
      <c r="H193" t="str">
        <f>"08-MAR-22"</f>
        <v>08-MAR-22</v>
      </c>
      <c r="I193" t="s">
        <v>68</v>
      </c>
    </row>
    <row r="194" spans="1:9" x14ac:dyDescent="0.25">
      <c r="A194" t="s">
        <v>9</v>
      </c>
      <c r="B194" t="s">
        <v>79</v>
      </c>
      <c r="C194" t="s">
        <v>351</v>
      </c>
      <c r="D194" t="s">
        <v>325</v>
      </c>
      <c r="E194">
        <v>5</v>
      </c>
      <c r="F194" t="s">
        <v>348</v>
      </c>
      <c r="G194" t="s">
        <v>15</v>
      </c>
      <c r="H194" t="str">
        <f>"28-APR-21"</f>
        <v>28-APR-21</v>
      </c>
      <c r="I194" t="s">
        <v>68</v>
      </c>
    </row>
    <row r="195" spans="1:9" x14ac:dyDescent="0.25">
      <c r="A195" t="s">
        <v>9</v>
      </c>
      <c r="B195" t="s">
        <v>79</v>
      </c>
      <c r="C195" t="s">
        <v>352</v>
      </c>
      <c r="D195" t="s">
        <v>325</v>
      </c>
      <c r="E195">
        <v>5</v>
      </c>
      <c r="F195" t="s">
        <v>348</v>
      </c>
      <c r="G195" t="s">
        <v>15</v>
      </c>
      <c r="H195" t="str">
        <f>"04-MAR-22"</f>
        <v>04-MAR-22</v>
      </c>
      <c r="I195" t="s">
        <v>68</v>
      </c>
    </row>
    <row r="196" spans="1:9" x14ac:dyDescent="0.25">
      <c r="A196" t="s">
        <v>9</v>
      </c>
      <c r="B196" t="s">
        <v>79</v>
      </c>
      <c r="C196" t="s">
        <v>353</v>
      </c>
      <c r="D196" t="s">
        <v>325</v>
      </c>
      <c r="E196">
        <v>5</v>
      </c>
      <c r="F196" t="s">
        <v>348</v>
      </c>
      <c r="G196" t="s">
        <v>15</v>
      </c>
      <c r="H196" t="str">
        <f>"10-JAN-22"</f>
        <v>10-JAN-22</v>
      </c>
      <c r="I196" t="s">
        <v>68</v>
      </c>
    </row>
    <row r="197" spans="1:9" x14ac:dyDescent="0.25">
      <c r="A197" t="s">
        <v>9</v>
      </c>
      <c r="B197" t="s">
        <v>79</v>
      </c>
      <c r="C197" t="s">
        <v>354</v>
      </c>
      <c r="D197" t="s">
        <v>325</v>
      </c>
      <c r="E197">
        <v>5</v>
      </c>
      <c r="F197" t="s">
        <v>348</v>
      </c>
      <c r="G197" t="s">
        <v>15</v>
      </c>
      <c r="H197" t="str">
        <f>"21-APR-21"</f>
        <v>21-APR-21</v>
      </c>
      <c r="I197" t="s">
        <v>68</v>
      </c>
    </row>
    <row r="198" spans="1:9" x14ac:dyDescent="0.25">
      <c r="A198" t="s">
        <v>9</v>
      </c>
      <c r="B198" t="s">
        <v>79</v>
      </c>
      <c r="C198" t="s">
        <v>355</v>
      </c>
      <c r="D198" t="s">
        <v>325</v>
      </c>
      <c r="E198">
        <v>5</v>
      </c>
      <c r="F198" t="s">
        <v>356</v>
      </c>
      <c r="G198" t="s">
        <v>15</v>
      </c>
      <c r="H198" t="str">
        <f>"07-SEP-21"</f>
        <v>07-SEP-21</v>
      </c>
      <c r="I198" t="s">
        <v>68</v>
      </c>
    </row>
    <row r="199" spans="1:9" x14ac:dyDescent="0.25">
      <c r="A199" t="s">
        <v>9</v>
      </c>
      <c r="B199" t="s">
        <v>79</v>
      </c>
      <c r="C199" t="s">
        <v>357</v>
      </c>
      <c r="D199" t="s">
        <v>325</v>
      </c>
      <c r="E199">
        <v>5</v>
      </c>
      <c r="F199" t="s">
        <v>356</v>
      </c>
      <c r="G199" t="s">
        <v>15</v>
      </c>
      <c r="H199" t="str">
        <f>"24-JUL-19"</f>
        <v>24-JUL-19</v>
      </c>
      <c r="I199" t="s">
        <v>68</v>
      </c>
    </row>
    <row r="200" spans="1:9" x14ac:dyDescent="0.25">
      <c r="A200" t="s">
        <v>9</v>
      </c>
      <c r="B200" t="s">
        <v>79</v>
      </c>
      <c r="C200" t="s">
        <v>358</v>
      </c>
      <c r="D200" t="s">
        <v>325</v>
      </c>
      <c r="E200">
        <v>5</v>
      </c>
      <c r="F200" t="s">
        <v>356</v>
      </c>
      <c r="G200" t="s">
        <v>15</v>
      </c>
      <c r="H200" t="str">
        <f>"04-APR-22"</f>
        <v>04-APR-22</v>
      </c>
      <c r="I200" t="s">
        <v>68</v>
      </c>
    </row>
    <row r="201" spans="1:9" x14ac:dyDescent="0.25">
      <c r="A201" t="s">
        <v>9</v>
      </c>
      <c r="B201" t="s">
        <v>79</v>
      </c>
      <c r="C201" t="s">
        <v>359</v>
      </c>
      <c r="D201" t="s">
        <v>325</v>
      </c>
      <c r="E201">
        <v>5</v>
      </c>
      <c r="F201" t="s">
        <v>360</v>
      </c>
      <c r="G201" t="s">
        <v>15</v>
      </c>
      <c r="H201" t="str">
        <f>"24-MAY-21"</f>
        <v>24-MAY-21</v>
      </c>
      <c r="I201" t="s">
        <v>68</v>
      </c>
    </row>
    <row r="202" spans="1:9" x14ac:dyDescent="0.25">
      <c r="A202" t="s">
        <v>9</v>
      </c>
      <c r="B202" t="s">
        <v>79</v>
      </c>
      <c r="C202" t="s">
        <v>361</v>
      </c>
      <c r="D202" t="s">
        <v>325</v>
      </c>
      <c r="E202">
        <v>5</v>
      </c>
      <c r="F202" t="s">
        <v>362</v>
      </c>
      <c r="G202" t="s">
        <v>15</v>
      </c>
      <c r="H202" t="str">
        <f>"30-MAR-22"</f>
        <v>30-MAR-22</v>
      </c>
      <c r="I202" t="s">
        <v>68</v>
      </c>
    </row>
    <row r="203" spans="1:9" x14ac:dyDescent="0.25">
      <c r="A203" t="s">
        <v>9</v>
      </c>
      <c r="B203" t="s">
        <v>79</v>
      </c>
      <c r="C203" t="s">
        <v>363</v>
      </c>
      <c r="D203" t="s">
        <v>325</v>
      </c>
      <c r="E203">
        <v>5</v>
      </c>
      <c r="F203" t="s">
        <v>362</v>
      </c>
      <c r="G203" t="s">
        <v>15</v>
      </c>
      <c r="H203" t="str">
        <f>"27-MAR-22"</f>
        <v>27-MAR-22</v>
      </c>
      <c r="I203" t="s">
        <v>68</v>
      </c>
    </row>
    <row r="204" spans="1:9" x14ac:dyDescent="0.25">
      <c r="A204" t="s">
        <v>9</v>
      </c>
      <c r="B204" t="s">
        <v>79</v>
      </c>
      <c r="C204" t="s">
        <v>364</v>
      </c>
      <c r="D204" t="s">
        <v>325</v>
      </c>
      <c r="E204">
        <v>5</v>
      </c>
      <c r="F204" t="s">
        <v>362</v>
      </c>
      <c r="G204" t="s">
        <v>15</v>
      </c>
      <c r="H204" t="str">
        <f>"01-APR-22"</f>
        <v>01-APR-22</v>
      </c>
      <c r="I204" t="s">
        <v>68</v>
      </c>
    </row>
    <row r="205" spans="1:9" x14ac:dyDescent="0.25">
      <c r="A205" t="s">
        <v>9</v>
      </c>
      <c r="B205" t="s">
        <v>79</v>
      </c>
      <c r="C205" t="s">
        <v>365</v>
      </c>
      <c r="D205" t="s">
        <v>325</v>
      </c>
      <c r="E205">
        <v>5</v>
      </c>
      <c r="F205" t="s">
        <v>366</v>
      </c>
      <c r="G205" t="s">
        <v>15</v>
      </c>
      <c r="H205" t="str">
        <f>"01-FEB-22"</f>
        <v>01-FEB-22</v>
      </c>
      <c r="I205" t="s">
        <v>68</v>
      </c>
    </row>
    <row r="206" spans="1:9" x14ac:dyDescent="0.25">
      <c r="A206" t="s">
        <v>9</v>
      </c>
      <c r="B206" t="s">
        <v>79</v>
      </c>
      <c r="C206" t="s">
        <v>367</v>
      </c>
      <c r="D206" t="s">
        <v>325</v>
      </c>
      <c r="E206">
        <v>5</v>
      </c>
      <c r="F206" t="s">
        <v>368</v>
      </c>
      <c r="G206" t="s">
        <v>15</v>
      </c>
      <c r="H206" t="str">
        <f>"24-FEB-22"</f>
        <v>24-FEB-22</v>
      </c>
      <c r="I206" t="s">
        <v>68</v>
      </c>
    </row>
    <row r="207" spans="1:9" x14ac:dyDescent="0.25">
      <c r="A207" t="s">
        <v>9</v>
      </c>
      <c r="B207" t="s">
        <v>25</v>
      </c>
      <c r="C207" t="s">
        <v>369</v>
      </c>
      <c r="D207" t="s">
        <v>325</v>
      </c>
      <c r="E207">
        <v>6</v>
      </c>
      <c r="F207" t="s">
        <v>370</v>
      </c>
      <c r="G207" t="s">
        <v>15</v>
      </c>
      <c r="H207" t="str">
        <f>"24-JUN-21"</f>
        <v>24-JUN-21</v>
      </c>
      <c r="I207" t="s">
        <v>68</v>
      </c>
    </row>
    <row r="208" spans="1:9" x14ac:dyDescent="0.25">
      <c r="A208" t="s">
        <v>9</v>
      </c>
      <c r="B208" t="s">
        <v>25</v>
      </c>
      <c r="C208" t="s">
        <v>371</v>
      </c>
      <c r="D208" t="s">
        <v>325</v>
      </c>
      <c r="E208">
        <v>6</v>
      </c>
      <c r="F208" t="s">
        <v>370</v>
      </c>
      <c r="G208" t="s">
        <v>15</v>
      </c>
      <c r="H208" t="str">
        <f>"09-MAY-23"</f>
        <v>09-MAY-23</v>
      </c>
      <c r="I208" t="s">
        <v>68</v>
      </c>
    </row>
    <row r="209" spans="1:9" x14ac:dyDescent="0.25">
      <c r="A209" t="s">
        <v>9</v>
      </c>
      <c r="B209" t="s">
        <v>79</v>
      </c>
      <c r="C209" t="s">
        <v>372</v>
      </c>
      <c r="D209" t="s">
        <v>325</v>
      </c>
      <c r="E209">
        <v>6</v>
      </c>
      <c r="F209" t="s">
        <v>373</v>
      </c>
      <c r="G209" t="s">
        <v>15</v>
      </c>
      <c r="H209" t="str">
        <f>"02-DEC-21"</f>
        <v>02-DEC-21</v>
      </c>
      <c r="I209" t="s">
        <v>68</v>
      </c>
    </row>
    <row r="210" spans="1:9" x14ac:dyDescent="0.25">
      <c r="A210" t="s">
        <v>9</v>
      </c>
      <c r="B210" t="s">
        <v>113</v>
      </c>
      <c r="C210" t="s">
        <v>374</v>
      </c>
      <c r="D210" t="s">
        <v>325</v>
      </c>
      <c r="E210">
        <v>8</v>
      </c>
      <c r="F210" t="s">
        <v>375</v>
      </c>
      <c r="G210" t="s">
        <v>15</v>
      </c>
      <c r="H210" t="str">
        <f>"05-OCT-21"</f>
        <v>05-OCT-21</v>
      </c>
      <c r="I210" t="s">
        <v>68</v>
      </c>
    </row>
    <row r="211" spans="1:9" x14ac:dyDescent="0.25">
      <c r="A211" t="s">
        <v>9</v>
      </c>
      <c r="B211" t="s">
        <v>113</v>
      </c>
      <c r="C211" t="s">
        <v>376</v>
      </c>
      <c r="D211" t="s">
        <v>325</v>
      </c>
      <c r="E211">
        <v>8</v>
      </c>
      <c r="F211" t="s">
        <v>375</v>
      </c>
      <c r="G211" t="s">
        <v>15</v>
      </c>
      <c r="H211" t="str">
        <f>"03-DEC-21"</f>
        <v>03-DEC-21</v>
      </c>
      <c r="I211" t="s">
        <v>68</v>
      </c>
    </row>
    <row r="212" spans="1:9" x14ac:dyDescent="0.25">
      <c r="A212" t="s">
        <v>9</v>
      </c>
      <c r="B212" t="s">
        <v>113</v>
      </c>
      <c r="C212" t="s">
        <v>377</v>
      </c>
      <c r="D212" t="s">
        <v>325</v>
      </c>
      <c r="E212">
        <v>8</v>
      </c>
      <c r="F212" t="s">
        <v>375</v>
      </c>
      <c r="G212" t="s">
        <v>15</v>
      </c>
      <c r="H212" t="str">
        <f>"03-DEC-21"</f>
        <v>03-DEC-21</v>
      </c>
      <c r="I212" t="s">
        <v>68</v>
      </c>
    </row>
    <row r="213" spans="1:9" x14ac:dyDescent="0.25">
      <c r="A213" t="s">
        <v>9</v>
      </c>
      <c r="B213" t="s">
        <v>113</v>
      </c>
      <c r="C213" t="s">
        <v>378</v>
      </c>
      <c r="D213" t="s">
        <v>325</v>
      </c>
      <c r="E213">
        <v>8</v>
      </c>
      <c r="F213" t="s">
        <v>375</v>
      </c>
      <c r="G213" t="s">
        <v>15</v>
      </c>
      <c r="H213" t="str">
        <f>"02-DEC-21"</f>
        <v>02-DEC-21</v>
      </c>
      <c r="I213" t="s">
        <v>68</v>
      </c>
    </row>
    <row r="214" spans="1:9" x14ac:dyDescent="0.25">
      <c r="A214" t="s">
        <v>9</v>
      </c>
      <c r="B214" t="s">
        <v>113</v>
      </c>
      <c r="C214" t="s">
        <v>379</v>
      </c>
      <c r="D214" t="s">
        <v>325</v>
      </c>
      <c r="E214">
        <v>8</v>
      </c>
      <c r="F214" t="s">
        <v>375</v>
      </c>
      <c r="G214" t="s">
        <v>15</v>
      </c>
      <c r="H214" t="str">
        <f>"16-NOV-20"</f>
        <v>16-NOV-20</v>
      </c>
      <c r="I214" t="s">
        <v>68</v>
      </c>
    </row>
    <row r="215" spans="1:9" x14ac:dyDescent="0.25">
      <c r="A215" t="s">
        <v>9</v>
      </c>
      <c r="B215" t="s">
        <v>380</v>
      </c>
      <c r="C215" t="s">
        <v>381</v>
      </c>
      <c r="D215" t="s">
        <v>325</v>
      </c>
      <c r="E215">
        <v>8</v>
      </c>
      <c r="F215" t="s">
        <v>382</v>
      </c>
      <c r="G215" t="s">
        <v>15</v>
      </c>
      <c r="H215" t="str">
        <f>"25-MAY-21"</f>
        <v>25-MAY-21</v>
      </c>
      <c r="I215" t="s">
        <v>68</v>
      </c>
    </row>
    <row r="216" spans="1:9" x14ac:dyDescent="0.25">
      <c r="A216" t="s">
        <v>9</v>
      </c>
      <c r="B216" t="s">
        <v>380</v>
      </c>
      <c r="C216" t="s">
        <v>383</v>
      </c>
      <c r="D216" t="s">
        <v>325</v>
      </c>
      <c r="E216">
        <v>8</v>
      </c>
      <c r="F216" t="s">
        <v>382</v>
      </c>
      <c r="G216" t="s">
        <v>15</v>
      </c>
      <c r="H216" t="str">
        <f>"23-JUN-21"</f>
        <v>23-JUN-21</v>
      </c>
      <c r="I216" t="s">
        <v>68</v>
      </c>
    </row>
    <row r="217" spans="1:9" x14ac:dyDescent="0.25">
      <c r="A217" t="s">
        <v>9</v>
      </c>
      <c r="B217" t="s">
        <v>384</v>
      </c>
      <c r="C217" t="s">
        <v>385</v>
      </c>
      <c r="D217" t="s">
        <v>325</v>
      </c>
      <c r="E217">
        <v>8</v>
      </c>
      <c r="F217" t="s">
        <v>386</v>
      </c>
      <c r="G217" t="s">
        <v>15</v>
      </c>
      <c r="H217" t="str">
        <f>"15-NOV-21"</f>
        <v>15-NOV-21</v>
      </c>
      <c r="I217" t="s">
        <v>68</v>
      </c>
    </row>
    <row r="218" spans="1:9" x14ac:dyDescent="0.25">
      <c r="A218" t="s">
        <v>9</v>
      </c>
      <c r="B218" t="s">
        <v>103</v>
      </c>
      <c r="C218" t="s">
        <v>387</v>
      </c>
      <c r="D218" t="s">
        <v>325</v>
      </c>
      <c r="E218">
        <v>8</v>
      </c>
      <c r="F218" t="s">
        <v>388</v>
      </c>
      <c r="G218" t="s">
        <v>67</v>
      </c>
      <c r="H218" t="str">
        <f>"26-JAN-17"</f>
        <v>26-JAN-17</v>
      </c>
      <c r="I218" t="s">
        <v>54</v>
      </c>
    </row>
    <row r="219" spans="1:9" x14ac:dyDescent="0.25">
      <c r="A219" t="s">
        <v>9</v>
      </c>
      <c r="B219" t="s">
        <v>389</v>
      </c>
      <c r="C219" t="s">
        <v>390</v>
      </c>
      <c r="D219" t="s">
        <v>325</v>
      </c>
      <c r="E219">
        <v>9</v>
      </c>
      <c r="F219" t="s">
        <v>391</v>
      </c>
      <c r="G219" t="s">
        <v>15</v>
      </c>
      <c r="H219" t="str">
        <f>"11-APR-22"</f>
        <v>11-APR-22</v>
      </c>
      <c r="I219" t="s">
        <v>68</v>
      </c>
    </row>
    <row r="220" spans="1:9" x14ac:dyDescent="0.25">
      <c r="A220" t="s">
        <v>9</v>
      </c>
      <c r="B220" t="s">
        <v>253</v>
      </c>
      <c r="C220" t="s">
        <v>392</v>
      </c>
      <c r="D220" t="s">
        <v>325</v>
      </c>
      <c r="E220">
        <v>9</v>
      </c>
      <c r="F220" t="s">
        <v>393</v>
      </c>
      <c r="G220" t="s">
        <v>15</v>
      </c>
      <c r="H220" t="str">
        <f>"06-APR-22"</f>
        <v>06-APR-22</v>
      </c>
      <c r="I220" t="s">
        <v>68</v>
      </c>
    </row>
    <row r="221" spans="1:9" x14ac:dyDescent="0.25">
      <c r="A221" t="s">
        <v>9</v>
      </c>
      <c r="B221" t="s">
        <v>253</v>
      </c>
      <c r="C221" t="s">
        <v>394</v>
      </c>
      <c r="D221" t="s">
        <v>325</v>
      </c>
      <c r="E221">
        <v>9</v>
      </c>
      <c r="F221" t="s">
        <v>393</v>
      </c>
      <c r="G221" t="s">
        <v>15</v>
      </c>
      <c r="H221" t="str">
        <f>"06-APR-22"</f>
        <v>06-APR-22</v>
      </c>
      <c r="I221" t="s">
        <v>68</v>
      </c>
    </row>
    <row r="222" spans="1:9" x14ac:dyDescent="0.25">
      <c r="A222" t="s">
        <v>9</v>
      </c>
      <c r="B222" t="s">
        <v>253</v>
      </c>
      <c r="C222" t="s">
        <v>395</v>
      </c>
      <c r="D222" t="s">
        <v>325</v>
      </c>
      <c r="E222">
        <v>9</v>
      </c>
      <c r="F222" t="s">
        <v>393</v>
      </c>
      <c r="G222" t="s">
        <v>15</v>
      </c>
      <c r="H222" t="str">
        <f>"06-APR-22"</f>
        <v>06-APR-22</v>
      </c>
      <c r="I222" t="s">
        <v>68</v>
      </c>
    </row>
    <row r="223" spans="1:9" x14ac:dyDescent="0.25">
      <c r="A223" t="s">
        <v>9</v>
      </c>
      <c r="B223" t="s">
        <v>253</v>
      </c>
      <c r="C223" t="s">
        <v>396</v>
      </c>
      <c r="D223" t="s">
        <v>325</v>
      </c>
      <c r="E223">
        <v>9</v>
      </c>
      <c r="F223" t="s">
        <v>393</v>
      </c>
      <c r="G223" t="s">
        <v>15</v>
      </c>
      <c r="H223" t="str">
        <f>"06-APR-22"</f>
        <v>06-APR-22</v>
      </c>
      <c r="I223" t="s">
        <v>68</v>
      </c>
    </row>
    <row r="224" spans="1:9" x14ac:dyDescent="0.25">
      <c r="A224" t="s">
        <v>9</v>
      </c>
      <c r="B224" t="s">
        <v>397</v>
      </c>
      <c r="C224" t="s">
        <v>398</v>
      </c>
      <c r="D224" t="s">
        <v>325</v>
      </c>
      <c r="E224">
        <v>9</v>
      </c>
      <c r="F224" t="s">
        <v>399</v>
      </c>
      <c r="G224" t="s">
        <v>67</v>
      </c>
      <c r="H224" t="str">
        <f>"30-JUL-15"</f>
        <v>30-JUL-15</v>
      </c>
      <c r="I224" t="s">
        <v>68</v>
      </c>
    </row>
    <row r="225" spans="1:9" x14ac:dyDescent="0.25">
      <c r="A225" t="s">
        <v>9</v>
      </c>
      <c r="B225" t="s">
        <v>400</v>
      </c>
      <c r="C225" t="s">
        <v>401</v>
      </c>
      <c r="D225" t="s">
        <v>325</v>
      </c>
      <c r="E225">
        <v>9</v>
      </c>
      <c r="F225" t="s">
        <v>402</v>
      </c>
      <c r="G225" t="s">
        <v>15</v>
      </c>
      <c r="H225" t="str">
        <f>""</f>
        <v/>
      </c>
      <c r="I225" t="s">
        <v>68</v>
      </c>
    </row>
    <row r="226" spans="1:9" x14ac:dyDescent="0.25">
      <c r="A226" t="s">
        <v>403</v>
      </c>
      <c r="B226" t="s">
        <v>106</v>
      </c>
      <c r="C226" t="s">
        <v>404</v>
      </c>
      <c r="D226" t="s">
        <v>12</v>
      </c>
      <c r="E226" t="s">
        <v>405</v>
      </c>
      <c r="F226" t="s">
        <v>406</v>
      </c>
      <c r="G226" t="s">
        <v>67</v>
      </c>
      <c r="H226" t="str">
        <f>"21-OCT-21"</f>
        <v>21-OCT-21</v>
      </c>
      <c r="I226" t="s">
        <v>407</v>
      </c>
    </row>
    <row r="227" spans="1:9" x14ac:dyDescent="0.25">
      <c r="A227" t="s">
        <v>403</v>
      </c>
      <c r="B227" t="s">
        <v>79</v>
      </c>
      <c r="C227" t="s">
        <v>408</v>
      </c>
      <c r="D227" t="s">
        <v>51</v>
      </c>
      <c r="E227" t="s">
        <v>73</v>
      </c>
      <c r="F227" t="s">
        <v>409</v>
      </c>
      <c r="G227" t="s">
        <v>15</v>
      </c>
      <c r="H227" t="str">
        <f>"11-FEB-22"</f>
        <v>11-FEB-22</v>
      </c>
      <c r="I227" t="s">
        <v>68</v>
      </c>
    </row>
    <row r="228" spans="1:9" x14ac:dyDescent="0.25">
      <c r="A228" t="s">
        <v>403</v>
      </c>
      <c r="B228" t="s">
        <v>76</v>
      </c>
      <c r="C228" t="s">
        <v>410</v>
      </c>
      <c r="D228" t="s">
        <v>175</v>
      </c>
      <c r="G228" t="s">
        <v>67</v>
      </c>
      <c r="H228" t="str">
        <f>"05-NOV-21"</f>
        <v>05-NOV-21</v>
      </c>
      <c r="I228" t="s">
        <v>54</v>
      </c>
    </row>
    <row r="229" spans="1:9" x14ac:dyDescent="0.25">
      <c r="A229" t="s">
        <v>403</v>
      </c>
      <c r="B229" t="s">
        <v>76</v>
      </c>
      <c r="C229" t="s">
        <v>411</v>
      </c>
      <c r="D229" t="s">
        <v>175</v>
      </c>
      <c r="G229" t="s">
        <v>67</v>
      </c>
      <c r="H229" t="str">
        <f>"05-MAR-20"</f>
        <v>05-MAR-20</v>
      </c>
      <c r="I229" t="s">
        <v>54</v>
      </c>
    </row>
    <row r="230" spans="1:9" x14ac:dyDescent="0.25">
      <c r="A230" t="s">
        <v>403</v>
      </c>
      <c r="B230" t="s">
        <v>76</v>
      </c>
      <c r="C230" t="s">
        <v>412</v>
      </c>
      <c r="D230" t="s">
        <v>175</v>
      </c>
      <c r="G230" t="s">
        <v>67</v>
      </c>
      <c r="H230" t="str">
        <f>"17-SEP-21"</f>
        <v>17-SEP-21</v>
      </c>
      <c r="I230" t="s">
        <v>75</v>
      </c>
    </row>
    <row r="231" spans="1:9" x14ac:dyDescent="0.25">
      <c r="A231" t="s">
        <v>403</v>
      </c>
      <c r="B231" t="s">
        <v>76</v>
      </c>
      <c r="C231" t="s">
        <v>413</v>
      </c>
      <c r="D231" t="s">
        <v>175</v>
      </c>
      <c r="G231" t="s">
        <v>15</v>
      </c>
      <c r="H231" t="str">
        <f>"17-SEP-21"</f>
        <v>17-SEP-21</v>
      </c>
      <c r="I231" t="s">
        <v>75</v>
      </c>
    </row>
    <row r="232" spans="1:9" x14ac:dyDescent="0.25">
      <c r="A232" t="s">
        <v>403</v>
      </c>
      <c r="B232" t="s">
        <v>31</v>
      </c>
      <c r="C232" t="s">
        <v>414</v>
      </c>
      <c r="D232" t="s">
        <v>175</v>
      </c>
      <c r="G232" t="s">
        <v>67</v>
      </c>
      <c r="H232" t="str">
        <f>"23-MAY-19"</f>
        <v>23-MAY-19</v>
      </c>
      <c r="I232" t="s">
        <v>54</v>
      </c>
    </row>
    <row r="233" spans="1:9" x14ac:dyDescent="0.25">
      <c r="A233" t="s">
        <v>403</v>
      </c>
      <c r="B233" t="s">
        <v>76</v>
      </c>
      <c r="C233" t="s">
        <v>415</v>
      </c>
      <c r="D233" t="s">
        <v>175</v>
      </c>
      <c r="G233" t="s">
        <v>67</v>
      </c>
      <c r="H233" t="str">
        <f>"26-JUL-21"</f>
        <v>26-JUL-21</v>
      </c>
      <c r="I233" t="s">
        <v>54</v>
      </c>
    </row>
    <row r="234" spans="1:9" x14ac:dyDescent="0.25">
      <c r="A234" t="s">
        <v>403</v>
      </c>
      <c r="B234" t="s">
        <v>76</v>
      </c>
      <c r="C234" t="s">
        <v>416</v>
      </c>
      <c r="D234" t="s">
        <v>175</v>
      </c>
      <c r="G234" t="s">
        <v>15</v>
      </c>
      <c r="H234" t="str">
        <f>"02-DEC-21"</f>
        <v>02-DEC-21</v>
      </c>
      <c r="I234" t="s">
        <v>75</v>
      </c>
    </row>
    <row r="235" spans="1:9" x14ac:dyDescent="0.25">
      <c r="A235" t="s">
        <v>403</v>
      </c>
      <c r="B235" t="s">
        <v>138</v>
      </c>
      <c r="C235" t="s">
        <v>417</v>
      </c>
      <c r="D235" t="s">
        <v>175</v>
      </c>
      <c r="G235" t="s">
        <v>67</v>
      </c>
      <c r="H235" t="str">
        <f>"05-MAY-16"</f>
        <v>05-MAY-16</v>
      </c>
      <c r="I235" t="s">
        <v>54</v>
      </c>
    </row>
    <row r="236" spans="1:9" x14ac:dyDescent="0.25">
      <c r="A236" t="s">
        <v>403</v>
      </c>
      <c r="B236" t="s">
        <v>138</v>
      </c>
      <c r="C236" t="s">
        <v>418</v>
      </c>
      <c r="D236" t="s">
        <v>175</v>
      </c>
      <c r="G236" t="s">
        <v>67</v>
      </c>
      <c r="H236" t="str">
        <f>"14-OCT-14"</f>
        <v>14-OCT-14</v>
      </c>
      <c r="I236" t="s">
        <v>54</v>
      </c>
    </row>
    <row r="237" spans="1:9" x14ac:dyDescent="0.25">
      <c r="A237" t="s">
        <v>403</v>
      </c>
      <c r="B237" t="s">
        <v>31</v>
      </c>
      <c r="C237" t="s">
        <v>419</v>
      </c>
      <c r="D237" t="s">
        <v>175</v>
      </c>
      <c r="G237" t="s">
        <v>67</v>
      </c>
      <c r="H237" t="str">
        <f>"08-MAR-22"</f>
        <v>08-MAR-22</v>
      </c>
      <c r="I237" t="s">
        <v>75</v>
      </c>
    </row>
    <row r="238" spans="1:9" x14ac:dyDescent="0.25">
      <c r="A238" t="s">
        <v>403</v>
      </c>
      <c r="B238" t="s">
        <v>79</v>
      </c>
      <c r="C238" t="s">
        <v>420</v>
      </c>
      <c r="D238" t="s">
        <v>182</v>
      </c>
      <c r="E238" t="s">
        <v>190</v>
      </c>
      <c r="F238" t="s">
        <v>195</v>
      </c>
      <c r="G238" t="s">
        <v>67</v>
      </c>
      <c r="H238" t="str">
        <f>"09-SEP-15"</f>
        <v>09-SEP-15</v>
      </c>
      <c r="I238" t="s">
        <v>54</v>
      </c>
    </row>
    <row r="239" spans="1:9" x14ac:dyDescent="0.25">
      <c r="A239" t="s">
        <v>403</v>
      </c>
      <c r="B239" t="s">
        <v>106</v>
      </c>
      <c r="C239" t="s">
        <v>421</v>
      </c>
      <c r="D239" t="s">
        <v>182</v>
      </c>
      <c r="E239" t="s">
        <v>225</v>
      </c>
      <c r="F239" t="s">
        <v>226</v>
      </c>
      <c r="G239" t="s">
        <v>15</v>
      </c>
      <c r="H239" t="str">
        <f>"01-JUL-21"</f>
        <v>01-JUL-21</v>
      </c>
      <c r="I239" t="s">
        <v>63</v>
      </c>
    </row>
    <row r="240" spans="1:9" x14ac:dyDescent="0.25">
      <c r="A240" t="s">
        <v>403</v>
      </c>
      <c r="B240" t="s">
        <v>99</v>
      </c>
      <c r="C240" t="s">
        <v>422</v>
      </c>
      <c r="D240" t="s">
        <v>182</v>
      </c>
      <c r="E240" t="s">
        <v>260</v>
      </c>
      <c r="F240" t="s">
        <v>261</v>
      </c>
      <c r="G240" t="s">
        <v>15</v>
      </c>
      <c r="H240" t="str">
        <f>"11-APR-22"</f>
        <v>11-APR-22</v>
      </c>
      <c r="I240" t="s">
        <v>68</v>
      </c>
    </row>
    <row r="241" spans="1:9" x14ac:dyDescent="0.25">
      <c r="A241" t="s">
        <v>403</v>
      </c>
      <c r="B241" t="s">
        <v>60</v>
      </c>
      <c r="C241" t="s">
        <v>423</v>
      </c>
      <c r="D241" t="s">
        <v>182</v>
      </c>
      <c r="E241" t="s">
        <v>424</v>
      </c>
      <c r="F241" t="s">
        <v>425</v>
      </c>
      <c r="G241" t="s">
        <v>15</v>
      </c>
      <c r="H241" t="str">
        <f>"18-MAR-22"</f>
        <v>18-MAR-22</v>
      </c>
      <c r="I241" t="s">
        <v>426</v>
      </c>
    </row>
    <row r="242" spans="1:9" x14ac:dyDescent="0.25">
      <c r="A242" t="s">
        <v>403</v>
      </c>
      <c r="B242" t="s">
        <v>177</v>
      </c>
      <c r="C242" t="s">
        <v>427</v>
      </c>
      <c r="D242" t="s">
        <v>325</v>
      </c>
      <c r="E242">
        <v>1</v>
      </c>
      <c r="F242" t="s">
        <v>428</v>
      </c>
      <c r="G242" t="s">
        <v>15</v>
      </c>
      <c r="H242" t="str">
        <f>"14-MAY-21"</f>
        <v>14-MAY-21</v>
      </c>
      <c r="I242" t="s">
        <v>407</v>
      </c>
    </row>
    <row r="243" spans="1:9" x14ac:dyDescent="0.25">
      <c r="A243" t="s">
        <v>403</v>
      </c>
      <c r="B243" t="s">
        <v>177</v>
      </c>
      <c r="C243" t="s">
        <v>429</v>
      </c>
      <c r="D243" t="s">
        <v>325</v>
      </c>
      <c r="E243">
        <v>1</v>
      </c>
      <c r="F243" t="s">
        <v>430</v>
      </c>
      <c r="G243" t="s">
        <v>67</v>
      </c>
      <c r="H243" t="str">
        <f>"04-OCT-21"</f>
        <v>04-OCT-21</v>
      </c>
      <c r="I243" t="s">
        <v>407</v>
      </c>
    </row>
    <row r="244" spans="1:9" x14ac:dyDescent="0.25">
      <c r="A244" t="s">
        <v>403</v>
      </c>
      <c r="B244" t="s">
        <v>177</v>
      </c>
      <c r="C244" t="s">
        <v>431</v>
      </c>
      <c r="D244" t="s">
        <v>325</v>
      </c>
      <c r="E244">
        <v>1</v>
      </c>
      <c r="F244" t="s">
        <v>430</v>
      </c>
      <c r="G244" t="s">
        <v>67</v>
      </c>
      <c r="H244" t="str">
        <f>"26-AUG-21"</f>
        <v>26-AUG-21</v>
      </c>
      <c r="I244" t="s">
        <v>75</v>
      </c>
    </row>
    <row r="245" spans="1:9" x14ac:dyDescent="0.25">
      <c r="A245" t="s">
        <v>403</v>
      </c>
      <c r="B245" t="s">
        <v>79</v>
      </c>
      <c r="C245" t="s">
        <v>432</v>
      </c>
      <c r="D245" t="s">
        <v>325</v>
      </c>
      <c r="E245">
        <v>5</v>
      </c>
      <c r="F245" t="s">
        <v>433</v>
      </c>
      <c r="G245" t="s">
        <v>15</v>
      </c>
      <c r="H245" t="str">
        <f>"28-MAR-22"</f>
        <v>28-MAR-22</v>
      </c>
      <c r="I245" t="s">
        <v>407</v>
      </c>
    </row>
    <row r="246" spans="1:9" x14ac:dyDescent="0.25">
      <c r="A246" t="s">
        <v>403</v>
      </c>
      <c r="B246" t="s">
        <v>79</v>
      </c>
      <c r="C246" t="s">
        <v>434</v>
      </c>
      <c r="D246" t="s">
        <v>325</v>
      </c>
      <c r="E246">
        <v>5</v>
      </c>
      <c r="F246" t="s">
        <v>433</v>
      </c>
      <c r="G246" t="s">
        <v>15</v>
      </c>
      <c r="H246" t="str">
        <f>"25-MAR-22"</f>
        <v>25-MAR-22</v>
      </c>
      <c r="I246" t="s">
        <v>407</v>
      </c>
    </row>
    <row r="247" spans="1:9" x14ac:dyDescent="0.25">
      <c r="A247" t="s">
        <v>54</v>
      </c>
      <c r="B247" t="s">
        <v>79</v>
      </c>
      <c r="C247" t="s">
        <v>435</v>
      </c>
      <c r="D247" t="s">
        <v>179</v>
      </c>
      <c r="E247" t="s">
        <v>190</v>
      </c>
      <c r="F247" t="s">
        <v>436</v>
      </c>
      <c r="G247" t="s">
        <v>15</v>
      </c>
      <c r="H247" t="str">
        <f>"22-APR-20"</f>
        <v>22-APR-20</v>
      </c>
      <c r="I247" t="s">
        <v>63</v>
      </c>
    </row>
    <row r="248" spans="1:9" x14ac:dyDescent="0.25">
      <c r="A248" t="s">
        <v>54</v>
      </c>
      <c r="B248" t="s">
        <v>79</v>
      </c>
      <c r="C248" t="s">
        <v>437</v>
      </c>
      <c r="D248" t="s">
        <v>179</v>
      </c>
      <c r="E248" t="s">
        <v>190</v>
      </c>
      <c r="F248" t="s">
        <v>436</v>
      </c>
      <c r="G248" t="s">
        <v>15</v>
      </c>
      <c r="H248" t="str">
        <f>"22-APR-20"</f>
        <v>22-APR-20</v>
      </c>
      <c r="I248" t="s">
        <v>63</v>
      </c>
    </row>
    <row r="249" spans="1:9" x14ac:dyDescent="0.25">
      <c r="A249" t="s">
        <v>54</v>
      </c>
      <c r="B249" t="s">
        <v>177</v>
      </c>
      <c r="C249" t="s">
        <v>438</v>
      </c>
      <c r="D249" t="s">
        <v>325</v>
      </c>
      <c r="E249">
        <v>1</v>
      </c>
      <c r="F249" t="s">
        <v>439</v>
      </c>
      <c r="G249" t="s">
        <v>67</v>
      </c>
      <c r="H249" t="str">
        <f>""</f>
        <v/>
      </c>
      <c r="I249" t="s">
        <v>440</v>
      </c>
    </row>
    <row r="250" spans="1:9" x14ac:dyDescent="0.25">
      <c r="A250" t="s">
        <v>54</v>
      </c>
      <c r="B250" t="s">
        <v>177</v>
      </c>
      <c r="C250" t="s">
        <v>441</v>
      </c>
      <c r="D250" t="s">
        <v>325</v>
      </c>
      <c r="E250">
        <v>1</v>
      </c>
      <c r="F250" t="s">
        <v>430</v>
      </c>
      <c r="G250" t="s">
        <v>67</v>
      </c>
      <c r="H250" t="str">
        <f>""</f>
        <v/>
      </c>
      <c r="I250" t="s">
        <v>440</v>
      </c>
    </row>
    <row r="251" spans="1:9" x14ac:dyDescent="0.25">
      <c r="A251" t="s">
        <v>54</v>
      </c>
      <c r="B251" t="s">
        <v>329</v>
      </c>
      <c r="C251" t="s">
        <v>442</v>
      </c>
      <c r="D251" t="s">
        <v>325</v>
      </c>
      <c r="E251">
        <v>2</v>
      </c>
      <c r="F251" t="s">
        <v>360</v>
      </c>
      <c r="G251" t="s">
        <v>67</v>
      </c>
      <c r="H251" t="str">
        <f>""</f>
        <v/>
      </c>
      <c r="I251" t="s">
        <v>440</v>
      </c>
    </row>
    <row r="252" spans="1:9" x14ac:dyDescent="0.25">
      <c r="A252" t="s">
        <v>54</v>
      </c>
      <c r="B252" t="s">
        <v>99</v>
      </c>
      <c r="C252" t="s">
        <v>443</v>
      </c>
      <c r="D252" t="s">
        <v>325</v>
      </c>
      <c r="E252">
        <v>8</v>
      </c>
      <c r="G252" t="s">
        <v>67</v>
      </c>
      <c r="H252" t="str">
        <f>""</f>
        <v/>
      </c>
      <c r="I252" t="s">
        <v>440</v>
      </c>
    </row>
    <row r="253" spans="1:9" x14ac:dyDescent="0.25">
      <c r="A253" t="s">
        <v>54</v>
      </c>
      <c r="B253" t="s">
        <v>150</v>
      </c>
      <c r="C253" t="s">
        <v>444</v>
      </c>
      <c r="D253" t="s">
        <v>325</v>
      </c>
      <c r="E253">
        <v>9</v>
      </c>
      <c r="F253" t="s">
        <v>445</v>
      </c>
      <c r="G253" t="s">
        <v>67</v>
      </c>
      <c r="H253" t="str">
        <f>""</f>
        <v/>
      </c>
      <c r="I253" t="s">
        <v>440</v>
      </c>
    </row>
    <row r="256" spans="1:9" x14ac:dyDescent="0.25">
      <c r="A256" t="s">
        <v>446</v>
      </c>
      <c r="B256" t="s">
        <v>447</v>
      </c>
    </row>
    <row r="257" spans="1:2" x14ac:dyDescent="0.25">
      <c r="A257" t="s">
        <v>12</v>
      </c>
      <c r="B257">
        <v>16</v>
      </c>
    </row>
    <row r="258" spans="1:2" x14ac:dyDescent="0.25">
      <c r="A258" t="s">
        <v>44</v>
      </c>
      <c r="B258">
        <v>2</v>
      </c>
    </row>
    <row r="259" spans="1:2" x14ac:dyDescent="0.25">
      <c r="A259" t="s">
        <v>51</v>
      </c>
      <c r="B259">
        <v>21</v>
      </c>
    </row>
    <row r="260" spans="1:2" x14ac:dyDescent="0.25">
      <c r="A260" t="s">
        <v>96</v>
      </c>
      <c r="B260">
        <v>8</v>
      </c>
    </row>
    <row r="261" spans="1:2" x14ac:dyDescent="0.25">
      <c r="A261" t="s">
        <v>120</v>
      </c>
      <c r="B261">
        <v>27</v>
      </c>
    </row>
    <row r="262" spans="1:2" x14ac:dyDescent="0.25">
      <c r="A262" t="s">
        <v>175</v>
      </c>
      <c r="B262">
        <v>12</v>
      </c>
    </row>
    <row r="263" spans="1:2" x14ac:dyDescent="0.25">
      <c r="A263" t="s">
        <v>179</v>
      </c>
      <c r="B263">
        <v>3</v>
      </c>
    </row>
    <row r="264" spans="1:2" x14ac:dyDescent="0.25">
      <c r="A264" t="s">
        <v>182</v>
      </c>
      <c r="B264">
        <v>107</v>
      </c>
    </row>
    <row r="265" spans="1:2" x14ac:dyDescent="0.25">
      <c r="A265" t="s">
        <v>325</v>
      </c>
      <c r="B265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noncompliance(71)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William P</dc:creator>
  <cp:lastModifiedBy>James, William P</cp:lastModifiedBy>
  <dcterms:created xsi:type="dcterms:W3CDTF">2023-05-30T13:15:19Z</dcterms:created>
  <dcterms:modified xsi:type="dcterms:W3CDTF">2023-05-30T13:15:19Z</dcterms:modified>
</cp:coreProperties>
</file>